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7\Administracja$\asternik\Desktop\Zapytanie ofertowe\"/>
    </mc:Choice>
  </mc:AlternateContent>
  <xr:revisionPtr revIDLastSave="0" documentId="13_ncr:1_{76BC6022-74CA-4F76-8B33-CFB6BD0CE16C}" xr6:coauthVersionLast="47" xr6:coauthVersionMax="47" xr10:uidLastSave="{00000000-0000-0000-0000-000000000000}"/>
  <bookViews>
    <workbookView xWindow="-120" yWindow="-120" windowWidth="29040" windowHeight="15720" firstSheet="11" activeTab="13" xr2:uid="{2764A385-0E61-456C-9A46-F555251833FD}"/>
  </bookViews>
  <sheets>
    <sheet name="Pułtusk_Płocochowo_Pułtusk" sheetId="1" state="hidden" r:id="rId1"/>
    <sheet name="Pułtusk_Lipa_Chmielewo_Gnojno" sheetId="2" state="hidden" r:id="rId2"/>
    <sheet name="Pułtusk_Gromin_Moszyn" sheetId="3" state="hidden" r:id="rId3"/>
    <sheet name="boby" sheetId="4" state="hidden" r:id="rId4"/>
    <sheet name="boby_(2)" sheetId="5" state="hidden" r:id="rId5"/>
    <sheet name="PSP3_trzciniec" sheetId="6" state="hidden" r:id="rId6"/>
    <sheet name="PSP3_gromin" sheetId="7" state="hidden" r:id="rId7"/>
    <sheet name="Linia_46" sheetId="8" state="hidden" r:id="rId8"/>
    <sheet name="Linia_47" sheetId="9" state="hidden" r:id="rId9"/>
    <sheet name="Linia_49" sheetId="10" state="hidden" r:id="rId10"/>
    <sheet name="Linia_59" sheetId="11" state="hidden" r:id="rId11"/>
    <sheet name="1_do_PKP_(1)" sheetId="12" r:id="rId12"/>
    <sheet name="1_do_PKP_(2)" sheetId="13" r:id="rId13"/>
    <sheet name="1_do_Nsk_(1)" sheetId="14" r:id="rId14"/>
    <sheet name="1_do_Nsk_(2)" sheetId="15" r:id="rId15"/>
    <sheet name="2" sheetId="16" r:id="rId16"/>
    <sheet name="3" sheetId="17" r:id="rId17"/>
    <sheet name="4" sheetId="18" r:id="rId18"/>
    <sheet name="5" sheetId="19" r:id="rId19"/>
    <sheet name="6" sheetId="20" r:id="rId20"/>
    <sheet name="7" sheetId="21" r:id="rId21"/>
    <sheet name="8" sheetId="22" r:id="rId22"/>
    <sheet name="9" sheetId="23" r:id="rId23"/>
  </sheets>
  <definedNames>
    <definedName name="_xlnm.Print_Area" localSheetId="15">'2'!$A$1:$S$88</definedName>
    <definedName name="_xlnm.Print_Area" localSheetId="17">'4'!$A$1:$Q$70</definedName>
    <definedName name="_xlnm.Print_Area" localSheetId="3">boby!$A$1:$R$52</definedName>
    <definedName name="_xlnm.Print_Area" localSheetId="4">"boby_(2).[.$A$1]:boby_(2).[.$R$52]"</definedName>
    <definedName name="_xlnm.Print_Area" localSheetId="6">PSP3_gromin!$A$1:$R$46</definedName>
    <definedName name="_xlnm.Print_Area" localSheetId="5">PSP3_trzciniec!$A$1:$S$50</definedName>
    <definedName name="_xlnm.Print_Area" localSheetId="2">Pułtusk_Gromin_Moszyn!$A$1:$R$46</definedName>
    <definedName name="_xlnm.Print_Area" localSheetId="1">Pułtusk_Lipa_Chmielewo_Gnojno!$A$1:$W$52</definedName>
    <definedName name="_xlnm.Print_Area" localSheetId="0">Pułtusk_Płocochowo_Pułtusk!$B$1:$Q$45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0" i="12" l="1"/>
  <c r="U52" i="12"/>
  <c r="U53" i="12" s="1"/>
  <c r="U54" i="12" s="1"/>
  <c r="U55" i="12" s="1"/>
  <c r="U56" i="12" s="1"/>
  <c r="U57" i="12" s="1"/>
  <c r="U58" i="12" s="1"/>
  <c r="U59" i="12" s="1"/>
  <c r="U51" i="12"/>
  <c r="T51" i="12"/>
  <c r="I27" i="14"/>
  <c r="I28" i="14" s="1"/>
  <c r="I29" i="14" s="1"/>
  <c r="I30" i="14" s="1"/>
  <c r="I31" i="14" s="1"/>
  <c r="I32" i="14" s="1"/>
  <c r="I33" i="14" s="1"/>
  <c r="I34" i="14" s="1"/>
  <c r="I35" i="14" s="1"/>
  <c r="AD27" i="14"/>
  <c r="AD28" i="14" s="1"/>
  <c r="AD29" i="14" s="1"/>
  <c r="AD30" i="14" s="1"/>
  <c r="AD31" i="14" s="1"/>
  <c r="AD32" i="14" s="1"/>
  <c r="AD33" i="14" s="1"/>
  <c r="AD34" i="14" s="1"/>
  <c r="AD35" i="14" s="1"/>
  <c r="AC27" i="14"/>
  <c r="AC28" i="14" s="1"/>
  <c r="AC29" i="14" s="1"/>
  <c r="AC30" i="14" s="1"/>
  <c r="AC31" i="14" s="1"/>
  <c r="AC32" i="14" s="1"/>
  <c r="AC33" i="14" s="1"/>
  <c r="AC34" i="14" s="1"/>
  <c r="AC35" i="14" s="1"/>
  <c r="AC36" i="14" s="1"/>
  <c r="AB27" i="14"/>
  <c r="AB28" i="14" s="1"/>
  <c r="AB29" i="14" s="1"/>
  <c r="AB30" i="14" s="1"/>
  <c r="AB31" i="14" s="1"/>
  <c r="AB32" i="14" s="1"/>
  <c r="AB33" i="14" s="1"/>
  <c r="AB34" i="14" s="1"/>
  <c r="AB35" i="14" s="1"/>
  <c r="AB37" i="14" s="1"/>
  <c r="AA27" i="14"/>
  <c r="AA28" i="14" s="1"/>
  <c r="AA29" i="14" s="1"/>
  <c r="AA30" i="14" s="1"/>
  <c r="AA31" i="14" s="1"/>
  <c r="AA32" i="14" s="1"/>
  <c r="AA33" i="14" s="1"/>
  <c r="AA34" i="14" s="1"/>
  <c r="AA35" i="14" s="1"/>
  <c r="AA37" i="14" s="1"/>
  <c r="X27" i="14"/>
  <c r="X28" i="14" s="1"/>
  <c r="X29" i="14" s="1"/>
  <c r="X30" i="14" s="1"/>
  <c r="X31" i="14" s="1"/>
  <c r="X32" i="14" s="1"/>
  <c r="X33" i="14" s="1"/>
  <c r="X34" i="14" s="1"/>
  <c r="X35" i="14" s="1"/>
  <c r="T28" i="14"/>
  <c r="T29" i="14" s="1"/>
  <c r="T30" i="14" s="1"/>
  <c r="T31" i="14" s="1"/>
  <c r="T32" i="14" s="1"/>
  <c r="T33" i="14" s="1"/>
  <c r="T34" i="14" s="1"/>
  <c r="T35" i="14" s="1"/>
  <c r="T27" i="14"/>
  <c r="S27" i="14"/>
  <c r="S28" i="14" s="1"/>
  <c r="S29" i="14" s="1"/>
  <c r="S30" i="14" s="1"/>
  <c r="S31" i="14" s="1"/>
  <c r="S32" i="14" s="1"/>
  <c r="S33" i="14" s="1"/>
  <c r="S34" i="14" s="1"/>
  <c r="S35" i="14" s="1"/>
  <c r="S36" i="14" s="1"/>
  <c r="AE29" i="12"/>
  <c r="AE30" i="12" s="1"/>
  <c r="AE31" i="12" s="1"/>
  <c r="AE32" i="12" s="1"/>
  <c r="AE33" i="12" s="1"/>
  <c r="AE34" i="12" s="1"/>
  <c r="AE35" i="12" s="1"/>
  <c r="AE36" i="12" s="1"/>
  <c r="AE37" i="12" s="1"/>
  <c r="AD29" i="12"/>
  <c r="AD30" i="12" s="1"/>
  <c r="AD31" i="12" s="1"/>
  <c r="AD32" i="12" s="1"/>
  <c r="AD33" i="12" s="1"/>
  <c r="AD34" i="12" s="1"/>
  <c r="AD35" i="12" s="1"/>
  <c r="AD36" i="12" s="1"/>
  <c r="AD37" i="12" s="1"/>
  <c r="AC28" i="12"/>
  <c r="AC29" i="12" s="1"/>
  <c r="AC30" i="12" s="1"/>
  <c r="AC31" i="12" s="1"/>
  <c r="AC32" i="12" s="1"/>
  <c r="AC33" i="12" s="1"/>
  <c r="AC34" i="12" s="1"/>
  <c r="AC35" i="12" s="1"/>
  <c r="AC36" i="12" s="1"/>
  <c r="AC37" i="12" s="1"/>
  <c r="AB29" i="12"/>
  <c r="AB30" i="12" s="1"/>
  <c r="AB31" i="12" s="1"/>
  <c r="AB32" i="12" s="1"/>
  <c r="AB33" i="12" s="1"/>
  <c r="AB34" i="12" s="1"/>
  <c r="AB35" i="12" s="1"/>
  <c r="AB36" i="12" s="1"/>
  <c r="AB37" i="12" s="1"/>
  <c r="R56" i="14"/>
  <c r="R57" i="14" s="1"/>
  <c r="R58" i="14" s="1"/>
  <c r="R59" i="14" s="1"/>
  <c r="R60" i="14" s="1"/>
  <c r="R61" i="14" s="1"/>
  <c r="R62" i="14" s="1"/>
  <c r="R63" i="14" s="1"/>
  <c r="R55" i="14"/>
  <c r="Q55" i="14"/>
  <c r="Q56" i="14" s="1"/>
  <c r="Q57" i="14" s="1"/>
  <c r="Q58" i="14" s="1"/>
  <c r="Q59" i="14" s="1"/>
  <c r="Q60" i="14" s="1"/>
  <c r="Q61" i="14" s="1"/>
  <c r="Q62" i="14" s="1"/>
  <c r="Q63" i="14" s="1"/>
  <c r="J55" i="14"/>
  <c r="J56" i="14" s="1"/>
  <c r="J57" i="14" s="1"/>
  <c r="J58" i="14" s="1"/>
  <c r="J59" i="14" s="1"/>
  <c r="J60" i="14" s="1"/>
  <c r="J61" i="14" s="1"/>
  <c r="J62" i="14" s="1"/>
  <c r="J63" i="14" s="1"/>
  <c r="H55" i="14"/>
  <c r="H56" i="14" s="1"/>
  <c r="H57" i="14" s="1"/>
  <c r="H58" i="14" s="1"/>
  <c r="H59" i="14" s="1"/>
  <c r="H60" i="14" s="1"/>
  <c r="H61" i="14" s="1"/>
  <c r="H62" i="14" s="1"/>
  <c r="H63" i="14" s="1"/>
  <c r="F55" i="14"/>
  <c r="F56" i="14" s="1"/>
  <c r="F57" i="14" s="1"/>
  <c r="F58" i="14" s="1"/>
  <c r="F59" i="14" s="1"/>
  <c r="F60" i="14" s="1"/>
  <c r="F61" i="14" s="1"/>
  <c r="F62" i="14" s="1"/>
  <c r="U54" i="14"/>
  <c r="U55" i="14" s="1"/>
  <c r="U56" i="14" s="1"/>
  <c r="U57" i="14" s="1"/>
  <c r="U58" i="14" s="1"/>
  <c r="U59" i="14" s="1"/>
  <c r="U60" i="14" s="1"/>
  <c r="U61" i="14" s="1"/>
  <c r="U62" i="14" s="1"/>
  <c r="U63" i="14" s="1"/>
  <c r="T54" i="14"/>
  <c r="T55" i="14" s="1"/>
  <c r="T56" i="14" s="1"/>
  <c r="T57" i="14" s="1"/>
  <c r="T58" i="14" s="1"/>
  <c r="T59" i="14" s="1"/>
  <c r="T60" i="14" s="1"/>
  <c r="T61" i="14" s="1"/>
  <c r="T62" i="14" s="1"/>
  <c r="T63" i="14" s="1"/>
  <c r="S54" i="14"/>
  <c r="S55" i="14" s="1"/>
  <c r="S56" i="14" s="1"/>
  <c r="S57" i="14" s="1"/>
  <c r="S58" i="14" s="1"/>
  <c r="S59" i="14" s="1"/>
  <c r="S60" i="14" s="1"/>
  <c r="S61" i="14" s="1"/>
  <c r="S62" i="14" s="1"/>
  <c r="S63" i="14" s="1"/>
  <c r="R54" i="14"/>
  <c r="Q54" i="14"/>
  <c r="P54" i="14"/>
  <c r="P55" i="14" s="1"/>
  <c r="P56" i="14" s="1"/>
  <c r="P57" i="14" s="1"/>
  <c r="P58" i="14" s="1"/>
  <c r="P59" i="14" s="1"/>
  <c r="P60" i="14" s="1"/>
  <c r="P61" i="14" s="1"/>
  <c r="P62" i="14" s="1"/>
  <c r="P63" i="14" s="1"/>
  <c r="O54" i="14"/>
  <c r="O55" i="14" s="1"/>
  <c r="O56" i="14" s="1"/>
  <c r="O57" i="14" s="1"/>
  <c r="O58" i="14" s="1"/>
  <c r="O59" i="14" s="1"/>
  <c r="O60" i="14" s="1"/>
  <c r="O61" i="14" s="1"/>
  <c r="O62" i="14" s="1"/>
  <c r="O63" i="14" s="1"/>
  <c r="N54" i="14"/>
  <c r="N55" i="14" s="1"/>
  <c r="N56" i="14" s="1"/>
  <c r="N57" i="14" s="1"/>
  <c r="N58" i="14" s="1"/>
  <c r="N59" i="14" s="1"/>
  <c r="N60" i="14" s="1"/>
  <c r="N61" i="14" s="1"/>
  <c r="N62" i="14" s="1"/>
  <c r="N63" i="14" s="1"/>
  <c r="M54" i="14"/>
  <c r="M55" i="14" s="1"/>
  <c r="M56" i="14" s="1"/>
  <c r="M57" i="14" s="1"/>
  <c r="M58" i="14" s="1"/>
  <c r="M59" i="14" s="1"/>
  <c r="M60" i="14" s="1"/>
  <c r="M61" i="14" s="1"/>
  <c r="M62" i="14" s="1"/>
  <c r="M63" i="14" s="1"/>
  <c r="L54" i="14"/>
  <c r="L55" i="14" s="1"/>
  <c r="L56" i="14" s="1"/>
  <c r="L57" i="14" s="1"/>
  <c r="L58" i="14" s="1"/>
  <c r="L59" i="14" s="1"/>
  <c r="L60" i="14" s="1"/>
  <c r="L61" i="14" s="1"/>
  <c r="L62" i="14" s="1"/>
  <c r="L63" i="14" s="1"/>
  <c r="K54" i="14"/>
  <c r="K55" i="14" s="1"/>
  <c r="K56" i="14" s="1"/>
  <c r="K57" i="14" s="1"/>
  <c r="K58" i="14" s="1"/>
  <c r="K59" i="14" s="1"/>
  <c r="K60" i="14" s="1"/>
  <c r="K61" i="14" s="1"/>
  <c r="K62" i="14" s="1"/>
  <c r="K63" i="14" s="1"/>
  <c r="J54" i="14"/>
  <c r="I54" i="14"/>
  <c r="I55" i="14" s="1"/>
  <c r="I56" i="14" s="1"/>
  <c r="I57" i="14" s="1"/>
  <c r="I58" i="14" s="1"/>
  <c r="I59" i="14" s="1"/>
  <c r="I60" i="14" s="1"/>
  <c r="I61" i="14" s="1"/>
  <c r="I62" i="14" s="1"/>
  <c r="I63" i="14" s="1"/>
  <c r="H54" i="14"/>
  <c r="F54" i="14"/>
  <c r="AF28" i="14"/>
  <c r="AF29" i="14" s="1"/>
  <c r="AF30" i="14" s="1"/>
  <c r="AF31" i="14" s="1"/>
  <c r="AF32" i="14" s="1"/>
  <c r="AF33" i="14" s="1"/>
  <c r="AF34" i="14" s="1"/>
  <c r="AF35" i="14" s="1"/>
  <c r="AF37" i="14" s="1"/>
  <c r="P28" i="14"/>
  <c r="P29" i="14" s="1"/>
  <c r="P30" i="14" s="1"/>
  <c r="P31" i="14" s="1"/>
  <c r="P32" i="14" s="1"/>
  <c r="P33" i="14" s="1"/>
  <c r="P34" i="14" s="1"/>
  <c r="P35" i="14" s="1"/>
  <c r="P37" i="14" s="1"/>
  <c r="AF27" i="14"/>
  <c r="AE27" i="14"/>
  <c r="AE28" i="14" s="1"/>
  <c r="AE29" i="14" s="1"/>
  <c r="AE30" i="14" s="1"/>
  <c r="AE31" i="14" s="1"/>
  <c r="AE32" i="14" s="1"/>
  <c r="AE33" i="14" s="1"/>
  <c r="AE34" i="14" s="1"/>
  <c r="AE35" i="14" s="1"/>
  <c r="AE37" i="14" s="1"/>
  <c r="Z27" i="14"/>
  <c r="Z28" i="14" s="1"/>
  <c r="Z29" i="14" s="1"/>
  <c r="Z30" i="14" s="1"/>
  <c r="Z31" i="14" s="1"/>
  <c r="Z32" i="14" s="1"/>
  <c r="Z33" i="14" s="1"/>
  <c r="Z34" i="14" s="1"/>
  <c r="Z35" i="14" s="1"/>
  <c r="Z37" i="14" s="1"/>
  <c r="Y27" i="14"/>
  <c r="Y28" i="14" s="1"/>
  <c r="Y29" i="14" s="1"/>
  <c r="Y30" i="14" s="1"/>
  <c r="Y31" i="14" s="1"/>
  <c r="Y32" i="14" s="1"/>
  <c r="Y33" i="14" s="1"/>
  <c r="Y34" i="14" s="1"/>
  <c r="Y35" i="14" s="1"/>
  <c r="Y37" i="14" s="1"/>
  <c r="W27" i="14"/>
  <c r="W28" i="14" s="1"/>
  <c r="W29" i="14" s="1"/>
  <c r="W30" i="14" s="1"/>
  <c r="W31" i="14" s="1"/>
  <c r="W32" i="14" s="1"/>
  <c r="W33" i="14" s="1"/>
  <c r="W34" i="14" s="1"/>
  <c r="W35" i="14" s="1"/>
  <c r="W36" i="14" s="1"/>
  <c r="W37" i="14" s="1"/>
  <c r="V27" i="14"/>
  <c r="V28" i="14" s="1"/>
  <c r="V29" i="14" s="1"/>
  <c r="V30" i="14" s="1"/>
  <c r="V31" i="14" s="1"/>
  <c r="V32" i="14" s="1"/>
  <c r="V33" i="14" s="1"/>
  <c r="V34" i="14" s="1"/>
  <c r="V35" i="14" s="1"/>
  <c r="V37" i="14" s="1"/>
  <c r="U27" i="14"/>
  <c r="U28" i="14" s="1"/>
  <c r="U29" i="14" s="1"/>
  <c r="U30" i="14" s="1"/>
  <c r="U31" i="14" s="1"/>
  <c r="U32" i="14" s="1"/>
  <c r="U33" i="14" s="1"/>
  <c r="U34" i="14" s="1"/>
  <c r="U35" i="14" s="1"/>
  <c r="U37" i="14" s="1"/>
  <c r="R27" i="14"/>
  <c r="R28" i="14" s="1"/>
  <c r="R29" i="14" s="1"/>
  <c r="R30" i="14" s="1"/>
  <c r="R31" i="14" s="1"/>
  <c r="R32" i="14" s="1"/>
  <c r="R33" i="14" s="1"/>
  <c r="R34" i="14" s="1"/>
  <c r="R35" i="14" s="1"/>
  <c r="R37" i="14" s="1"/>
  <c r="Q27" i="14"/>
  <c r="Q28" i="14" s="1"/>
  <c r="Q29" i="14" s="1"/>
  <c r="Q30" i="14" s="1"/>
  <c r="Q31" i="14" s="1"/>
  <c r="Q32" i="14" s="1"/>
  <c r="Q33" i="14" s="1"/>
  <c r="Q34" i="14" s="1"/>
  <c r="Q35" i="14" s="1"/>
  <c r="Q37" i="14" s="1"/>
  <c r="P27" i="14"/>
  <c r="O27" i="14"/>
  <c r="O28" i="14" s="1"/>
  <c r="O29" i="14" s="1"/>
  <c r="O30" i="14" s="1"/>
  <c r="O31" i="14" s="1"/>
  <c r="O32" i="14" s="1"/>
  <c r="O33" i="14" s="1"/>
  <c r="O34" i="14" s="1"/>
  <c r="O35" i="14" s="1"/>
  <c r="O37" i="14" s="1"/>
  <c r="N27" i="14"/>
  <c r="N28" i="14" s="1"/>
  <c r="N29" i="14" s="1"/>
  <c r="N30" i="14" s="1"/>
  <c r="N31" i="14" s="1"/>
  <c r="N32" i="14" s="1"/>
  <c r="N33" i="14" s="1"/>
  <c r="N34" i="14" s="1"/>
  <c r="N35" i="14" s="1"/>
  <c r="N37" i="14" s="1"/>
  <c r="M27" i="14"/>
  <c r="M28" i="14" s="1"/>
  <c r="M29" i="14" s="1"/>
  <c r="M30" i="14" s="1"/>
  <c r="M31" i="14" s="1"/>
  <c r="M32" i="14" s="1"/>
  <c r="M33" i="14" s="1"/>
  <c r="M34" i="14" s="1"/>
  <c r="M35" i="14" s="1"/>
  <c r="M37" i="14" s="1"/>
  <c r="L27" i="14"/>
  <c r="L28" i="14" s="1"/>
  <c r="L29" i="14" s="1"/>
  <c r="L30" i="14" s="1"/>
  <c r="L31" i="14" s="1"/>
  <c r="L32" i="14" s="1"/>
  <c r="L33" i="14" s="1"/>
  <c r="L34" i="14" s="1"/>
  <c r="L35" i="14" s="1"/>
  <c r="L37" i="14" s="1"/>
  <c r="K27" i="14"/>
  <c r="K28" i="14" s="1"/>
  <c r="K29" i="14" s="1"/>
  <c r="K30" i="14" s="1"/>
  <c r="K31" i="14" s="1"/>
  <c r="K32" i="14" s="1"/>
  <c r="K33" i="14" s="1"/>
  <c r="K34" i="14" s="1"/>
  <c r="K35" i="14" s="1"/>
  <c r="K37" i="14" s="1"/>
  <c r="J27" i="14"/>
  <c r="J28" i="14" s="1"/>
  <c r="J29" i="14" s="1"/>
  <c r="J30" i="14" s="1"/>
  <c r="J31" i="14" s="1"/>
  <c r="J32" i="14" s="1"/>
  <c r="J33" i="14" s="1"/>
  <c r="J34" i="14" s="1"/>
  <c r="J35" i="14" s="1"/>
  <c r="J37" i="14" s="1"/>
  <c r="G27" i="14"/>
  <c r="G28" i="14" s="1"/>
  <c r="G29" i="14" s="1"/>
  <c r="G30" i="14" s="1"/>
  <c r="G31" i="14" s="1"/>
  <c r="G32" i="14" s="1"/>
  <c r="G33" i="14" s="1"/>
  <c r="G34" i="14" s="1"/>
  <c r="G35" i="14" s="1"/>
  <c r="F27" i="14"/>
  <c r="F28" i="14" s="1"/>
  <c r="F29" i="14" s="1"/>
  <c r="F30" i="14" s="1"/>
  <c r="F31" i="14" s="1"/>
  <c r="F32" i="14" s="1"/>
  <c r="F33" i="14" s="1"/>
  <c r="F34" i="14" s="1"/>
  <c r="F35" i="14" s="1"/>
  <c r="F36" i="14" s="1"/>
  <c r="T52" i="12"/>
  <c r="T53" i="12" s="1"/>
  <c r="T54" i="12" s="1"/>
  <c r="T55" i="12" s="1"/>
  <c r="T56" i="12" s="1"/>
  <c r="T57" i="12" s="1"/>
  <c r="T58" i="12" s="1"/>
  <c r="T59" i="12" s="1"/>
  <c r="T60" i="12" s="1"/>
  <c r="S51" i="12"/>
  <c r="S52" i="12" s="1"/>
  <c r="S53" i="12" s="1"/>
  <c r="S54" i="12" s="1"/>
  <c r="S55" i="12" s="1"/>
  <c r="S56" i="12" s="1"/>
  <c r="S57" i="12" s="1"/>
  <c r="S58" i="12" s="1"/>
  <c r="S59" i="12" s="1"/>
  <c r="S60" i="12" s="1"/>
  <c r="R51" i="12"/>
  <c r="R52" i="12" s="1"/>
  <c r="R53" i="12" s="1"/>
  <c r="R54" i="12" s="1"/>
  <c r="R55" i="12" s="1"/>
  <c r="R56" i="12" s="1"/>
  <c r="R57" i="12" s="1"/>
  <c r="R58" i="12" s="1"/>
  <c r="R59" i="12" s="1"/>
  <c r="R60" i="12" s="1"/>
  <c r="Q51" i="12"/>
  <c r="Q52" i="12" s="1"/>
  <c r="Q53" i="12" s="1"/>
  <c r="Q54" i="12" s="1"/>
  <c r="Q55" i="12" s="1"/>
  <c r="Q56" i="12" s="1"/>
  <c r="Q57" i="12" s="1"/>
  <c r="Q58" i="12" s="1"/>
  <c r="Q59" i="12" s="1"/>
  <c r="Q60" i="12" s="1"/>
  <c r="P51" i="12"/>
  <c r="P52" i="12" s="1"/>
  <c r="P53" i="12" s="1"/>
  <c r="P54" i="12" s="1"/>
  <c r="P55" i="12" s="1"/>
  <c r="P56" i="12" s="1"/>
  <c r="P57" i="12" s="1"/>
  <c r="P58" i="12" s="1"/>
  <c r="P59" i="12" s="1"/>
  <c r="P60" i="12" s="1"/>
  <c r="O51" i="12"/>
  <c r="O52" i="12" s="1"/>
  <c r="O53" i="12" s="1"/>
  <c r="O54" i="12" s="1"/>
  <c r="O55" i="12" s="1"/>
  <c r="O56" i="12" s="1"/>
  <c r="O57" i="12" s="1"/>
  <c r="O58" i="12" s="1"/>
  <c r="O59" i="12" s="1"/>
  <c r="O60" i="12" s="1"/>
  <c r="N51" i="12"/>
  <c r="N52" i="12" s="1"/>
  <c r="N53" i="12" s="1"/>
  <c r="N54" i="12" s="1"/>
  <c r="N55" i="12" s="1"/>
  <c r="N56" i="12" s="1"/>
  <c r="N57" i="12" s="1"/>
  <c r="N58" i="12" s="1"/>
  <c r="N59" i="12" s="1"/>
  <c r="N60" i="12" s="1"/>
  <c r="M51" i="12"/>
  <c r="M52" i="12" s="1"/>
  <c r="M53" i="12" s="1"/>
  <c r="M54" i="12" s="1"/>
  <c r="M55" i="12" s="1"/>
  <c r="M56" i="12" s="1"/>
  <c r="M57" i="12" s="1"/>
  <c r="M58" i="12" s="1"/>
  <c r="M59" i="12" s="1"/>
  <c r="M60" i="12" s="1"/>
  <c r="L51" i="12"/>
  <c r="L52" i="12" s="1"/>
  <c r="L53" i="12" s="1"/>
  <c r="L54" i="12" s="1"/>
  <c r="L55" i="12" s="1"/>
  <c r="L56" i="12" s="1"/>
  <c r="L57" i="12" s="1"/>
  <c r="L58" i="12" s="1"/>
  <c r="L59" i="12" s="1"/>
  <c r="L60" i="12" s="1"/>
  <c r="K51" i="12"/>
  <c r="K52" i="12" s="1"/>
  <c r="K53" i="12" s="1"/>
  <c r="K54" i="12" s="1"/>
  <c r="K55" i="12" s="1"/>
  <c r="K56" i="12" s="1"/>
  <c r="K57" i="12" s="1"/>
  <c r="K58" i="12" s="1"/>
  <c r="K59" i="12" s="1"/>
  <c r="K60" i="12" s="1"/>
  <c r="J51" i="12"/>
  <c r="J52" i="12" s="1"/>
  <c r="J53" i="12" s="1"/>
  <c r="J54" i="12" s="1"/>
  <c r="J55" i="12" s="1"/>
  <c r="J56" i="12" s="1"/>
  <c r="J57" i="12" s="1"/>
  <c r="J58" i="12" s="1"/>
  <c r="J59" i="12" s="1"/>
  <c r="J60" i="12" s="1"/>
  <c r="I51" i="12"/>
  <c r="I52" i="12" s="1"/>
  <c r="I53" i="12" s="1"/>
  <c r="I54" i="12" s="1"/>
  <c r="I55" i="12" s="1"/>
  <c r="I56" i="12" s="1"/>
  <c r="I57" i="12" s="1"/>
  <c r="I58" i="12" s="1"/>
  <c r="I59" i="12" s="1"/>
  <c r="I60" i="12" s="1"/>
  <c r="H51" i="12"/>
  <c r="H52" i="12" s="1"/>
  <c r="H53" i="12" s="1"/>
  <c r="H54" i="12" s="1"/>
  <c r="H55" i="12" s="1"/>
  <c r="H56" i="12" s="1"/>
  <c r="H57" i="12" s="1"/>
  <c r="H58" i="12" s="1"/>
  <c r="H59" i="12" s="1"/>
  <c r="H60" i="12" s="1"/>
  <c r="F51" i="12"/>
  <c r="F52" i="12" s="1"/>
  <c r="F53" i="12" s="1"/>
  <c r="F54" i="12" s="1"/>
  <c r="F55" i="12" s="1"/>
  <c r="F56" i="12" s="1"/>
  <c r="F57" i="12" s="1"/>
  <c r="F58" i="12" s="1"/>
  <c r="F59" i="12" s="1"/>
  <c r="AA29" i="12"/>
  <c r="AA30" i="12" s="1"/>
  <c r="AA31" i="12" s="1"/>
  <c r="AA32" i="12" s="1"/>
  <c r="AA33" i="12" s="1"/>
  <c r="AA34" i="12" s="1"/>
  <c r="AA35" i="12" s="1"/>
  <c r="AA36" i="12" s="1"/>
  <c r="AA37" i="12" s="1"/>
  <c r="AA38" i="12" s="1"/>
  <c r="Z29" i="12"/>
  <c r="Z30" i="12" s="1"/>
  <c r="Z31" i="12" s="1"/>
  <c r="Z32" i="12" s="1"/>
  <c r="Z33" i="12" s="1"/>
  <c r="Z34" i="12" s="1"/>
  <c r="Z35" i="12" s="1"/>
  <c r="Z36" i="12" s="1"/>
  <c r="Z37" i="12" s="1"/>
  <c r="Z38" i="12" s="1"/>
  <c r="Y29" i="12"/>
  <c r="Y30" i="12" s="1"/>
  <c r="Y31" i="12" s="1"/>
  <c r="Y32" i="12" s="1"/>
  <c r="Y33" i="12" s="1"/>
  <c r="Y34" i="12" s="1"/>
  <c r="Y35" i="12" s="1"/>
  <c r="Y36" i="12" s="1"/>
  <c r="Y37" i="12" s="1"/>
  <c r="Y38" i="12" s="1"/>
  <c r="W29" i="12"/>
  <c r="W30" i="12" s="1"/>
  <c r="W31" i="12" s="1"/>
  <c r="W32" i="12" s="1"/>
  <c r="W33" i="12" s="1"/>
  <c r="W34" i="12" s="1"/>
  <c r="W35" i="12" s="1"/>
  <c r="W36" i="12" s="1"/>
  <c r="W37" i="12" s="1"/>
  <c r="W38" i="12" s="1"/>
  <c r="V29" i="12"/>
  <c r="V30" i="12" s="1"/>
  <c r="V31" i="12" s="1"/>
  <c r="V32" i="12" s="1"/>
  <c r="V33" i="12" s="1"/>
  <c r="V34" i="12" s="1"/>
  <c r="V35" i="12" s="1"/>
  <c r="V36" i="12" s="1"/>
  <c r="V37" i="12" s="1"/>
  <c r="V38" i="12" s="1"/>
  <c r="U29" i="12"/>
  <c r="U30" i="12" s="1"/>
  <c r="U31" i="12" s="1"/>
  <c r="U32" i="12" s="1"/>
  <c r="U33" i="12" s="1"/>
  <c r="U34" i="12" s="1"/>
  <c r="U35" i="12" s="1"/>
  <c r="U36" i="12" s="1"/>
  <c r="U37" i="12" s="1"/>
  <c r="U38" i="12" s="1"/>
  <c r="S29" i="12"/>
  <c r="S30" i="12" s="1"/>
  <c r="S31" i="12" s="1"/>
  <c r="S32" i="12" s="1"/>
  <c r="S33" i="12" s="1"/>
  <c r="S34" i="12" s="1"/>
  <c r="S35" i="12" s="1"/>
  <c r="S36" i="12" s="1"/>
  <c r="S37" i="12" s="1"/>
  <c r="S38" i="12" s="1"/>
  <c r="R29" i="12"/>
  <c r="R30" i="12" s="1"/>
  <c r="R31" i="12" s="1"/>
  <c r="R32" i="12" s="1"/>
  <c r="R33" i="12" s="1"/>
  <c r="R34" i="12" s="1"/>
  <c r="R35" i="12" s="1"/>
  <c r="R36" i="12" s="1"/>
  <c r="R37" i="12" s="1"/>
  <c r="R38" i="12" s="1"/>
  <c r="Q29" i="12"/>
  <c r="Q30" i="12" s="1"/>
  <c r="Q31" i="12" s="1"/>
  <c r="Q32" i="12" s="1"/>
  <c r="Q33" i="12" s="1"/>
  <c r="Q34" i="12" s="1"/>
  <c r="Q35" i="12" s="1"/>
  <c r="Q36" i="12" s="1"/>
  <c r="Q37" i="12" s="1"/>
  <c r="Q38" i="12" s="1"/>
  <c r="P29" i="12"/>
  <c r="P30" i="12" s="1"/>
  <c r="P31" i="12" s="1"/>
  <c r="P32" i="12" s="1"/>
  <c r="P33" i="12" s="1"/>
  <c r="P34" i="12" s="1"/>
  <c r="P35" i="12" s="1"/>
  <c r="P36" i="12" s="1"/>
  <c r="P37" i="12" s="1"/>
  <c r="P38" i="12" s="1"/>
  <c r="O29" i="12"/>
  <c r="O30" i="12" s="1"/>
  <c r="O31" i="12" s="1"/>
  <c r="O32" i="12" s="1"/>
  <c r="O33" i="12" s="1"/>
  <c r="O34" i="12" s="1"/>
  <c r="O35" i="12" s="1"/>
  <c r="O36" i="12" s="1"/>
  <c r="O37" i="12" s="1"/>
  <c r="O38" i="12" s="1"/>
  <c r="N29" i="12"/>
  <c r="N30" i="12" s="1"/>
  <c r="N31" i="12" s="1"/>
  <c r="N32" i="12" s="1"/>
  <c r="N33" i="12" s="1"/>
  <c r="N34" i="12" s="1"/>
  <c r="N35" i="12" s="1"/>
  <c r="N36" i="12" s="1"/>
  <c r="N37" i="12" s="1"/>
  <c r="N38" i="12" s="1"/>
  <c r="M29" i="12"/>
  <c r="M30" i="12" s="1"/>
  <c r="M31" i="12" s="1"/>
  <c r="M32" i="12" s="1"/>
  <c r="M33" i="12" s="1"/>
  <c r="M34" i="12" s="1"/>
  <c r="M35" i="12" s="1"/>
  <c r="M36" i="12" s="1"/>
  <c r="M37" i="12" s="1"/>
  <c r="M38" i="12" s="1"/>
  <c r="L29" i="12"/>
  <c r="L30" i="12" s="1"/>
  <c r="L31" i="12" s="1"/>
  <c r="L32" i="12" s="1"/>
  <c r="L33" i="12" s="1"/>
  <c r="L34" i="12" s="1"/>
  <c r="L35" i="12" s="1"/>
  <c r="L36" i="12" s="1"/>
  <c r="L37" i="12" s="1"/>
  <c r="L38" i="12" s="1"/>
  <c r="K29" i="12"/>
  <c r="K30" i="12" s="1"/>
  <c r="K31" i="12" s="1"/>
  <c r="K32" i="12" s="1"/>
  <c r="K33" i="12" s="1"/>
  <c r="K34" i="12" s="1"/>
  <c r="K35" i="12" s="1"/>
  <c r="K36" i="12" s="1"/>
  <c r="K37" i="12" s="1"/>
  <c r="K38" i="12" s="1"/>
  <c r="J29" i="12"/>
  <c r="I29" i="12"/>
  <c r="G29" i="12"/>
  <c r="G30" i="12" s="1"/>
  <c r="X28" i="12"/>
  <c r="X29" i="12" s="1"/>
  <c r="X30" i="12" s="1"/>
  <c r="X31" i="12" s="1"/>
  <c r="X32" i="12" s="1"/>
  <c r="X33" i="12" s="1"/>
  <c r="X34" i="12" s="1"/>
  <c r="X35" i="12" s="1"/>
  <c r="X36" i="12" s="1"/>
  <c r="X37" i="12" s="1"/>
  <c r="X38" i="12" s="1"/>
  <c r="T28" i="12"/>
  <c r="T29" i="12" s="1"/>
  <c r="T30" i="12" s="1"/>
  <c r="T31" i="12" s="1"/>
  <c r="T32" i="12" s="1"/>
  <c r="T33" i="12" s="1"/>
  <c r="T34" i="12" s="1"/>
  <c r="T35" i="12" s="1"/>
  <c r="T36" i="12" s="1"/>
  <c r="T37" i="12" s="1"/>
  <c r="T38" i="12" s="1"/>
  <c r="F28" i="12"/>
  <c r="F29" i="12" s="1"/>
  <c r="F30" i="12" s="1"/>
  <c r="F31" i="12" s="1"/>
  <c r="F32" i="12" s="1"/>
  <c r="F33" i="12" s="1"/>
  <c r="F34" i="12" s="1"/>
  <c r="F35" i="12" s="1"/>
  <c r="F36" i="12" s="1"/>
  <c r="F37" i="12" s="1"/>
  <c r="P27" i="23"/>
  <c r="P28" i="23" s="1"/>
  <c r="P29" i="23" s="1"/>
  <c r="P30" i="23" s="1"/>
  <c r="P31" i="23" s="1"/>
  <c r="P32" i="23" s="1"/>
  <c r="P33" i="23" s="1"/>
  <c r="P34" i="23" s="1"/>
  <c r="P35" i="23" s="1"/>
  <c r="P36" i="23" s="1"/>
  <c r="P37" i="23" s="1"/>
  <c r="P38" i="23" s="1"/>
  <c r="P39" i="23" s="1"/>
  <c r="P40" i="23" s="1"/>
  <c r="P41" i="23" s="1"/>
  <c r="P42" i="23" s="1"/>
  <c r="P43" i="23" s="1"/>
  <c r="P44" i="23" s="1"/>
  <c r="P45" i="23" s="1"/>
  <c r="P46" i="23" s="1"/>
  <c r="P47" i="23" s="1"/>
  <c r="P48" i="23" s="1"/>
  <c r="P49" i="23" s="1"/>
  <c r="P50" i="23" s="1"/>
  <c r="P51" i="23" s="1"/>
  <c r="P52" i="23" s="1"/>
  <c r="P53" i="23" s="1"/>
  <c r="P54" i="23" s="1"/>
  <c r="P55" i="23" s="1"/>
  <c r="P56" i="23" s="1"/>
  <c r="P57" i="23" s="1"/>
  <c r="P58" i="23" s="1"/>
  <c r="P59" i="23" s="1"/>
  <c r="O27" i="23"/>
  <c r="O28" i="23" s="1"/>
  <c r="O29" i="23" s="1"/>
  <c r="O30" i="23" s="1"/>
  <c r="O31" i="23" s="1"/>
  <c r="O32" i="23" s="1"/>
  <c r="O33" i="23" s="1"/>
  <c r="O34" i="23" s="1"/>
  <c r="O35" i="23" s="1"/>
  <c r="O36" i="23" s="1"/>
  <c r="O37" i="23" s="1"/>
  <c r="O38" i="23" s="1"/>
  <c r="O39" i="23" s="1"/>
  <c r="O40" i="23" s="1"/>
  <c r="O41" i="23" s="1"/>
  <c r="O42" i="23" s="1"/>
  <c r="O43" i="23" s="1"/>
  <c r="O44" i="23" s="1"/>
  <c r="O45" i="23" s="1"/>
  <c r="O46" i="23" s="1"/>
  <c r="O47" i="23" s="1"/>
  <c r="O48" i="23" s="1"/>
  <c r="O49" i="23" s="1"/>
  <c r="O50" i="23" s="1"/>
  <c r="O51" i="23" s="1"/>
  <c r="O52" i="23" s="1"/>
  <c r="O53" i="23" s="1"/>
  <c r="O54" i="23" s="1"/>
  <c r="O55" i="23" s="1"/>
  <c r="O56" i="23" s="1"/>
  <c r="O57" i="23" s="1"/>
  <c r="O58" i="23" s="1"/>
  <c r="O59" i="23" s="1"/>
  <c r="N27" i="23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1" i="23" s="1"/>
  <c r="N52" i="23" s="1"/>
  <c r="N53" i="23" s="1"/>
  <c r="N54" i="23" s="1"/>
  <c r="N55" i="23" s="1"/>
  <c r="N56" i="23" s="1"/>
  <c r="N57" i="23" s="1"/>
  <c r="N58" i="23" s="1"/>
  <c r="N59" i="23" s="1"/>
  <c r="M27" i="23"/>
  <c r="M28" i="23" s="1"/>
  <c r="M29" i="23" s="1"/>
  <c r="M30" i="23" s="1"/>
  <c r="M31" i="23" s="1"/>
  <c r="M32" i="23" s="1"/>
  <c r="M33" i="23" s="1"/>
  <c r="M34" i="23" s="1"/>
  <c r="M35" i="23" s="1"/>
  <c r="M36" i="23" s="1"/>
  <c r="M37" i="23" s="1"/>
  <c r="M38" i="23" s="1"/>
  <c r="M39" i="23" s="1"/>
  <c r="M40" i="23" s="1"/>
  <c r="M41" i="23" s="1"/>
  <c r="M42" i="23" s="1"/>
  <c r="M43" i="23" s="1"/>
  <c r="M44" i="23" s="1"/>
  <c r="M45" i="23" s="1"/>
  <c r="M46" i="23" s="1"/>
  <c r="M47" i="23" s="1"/>
  <c r="M48" i="23" s="1"/>
  <c r="M49" i="23" s="1"/>
  <c r="M50" i="23" s="1"/>
  <c r="M51" i="23" s="1"/>
  <c r="M52" i="23" s="1"/>
  <c r="M53" i="23" s="1"/>
  <c r="M54" i="23" s="1"/>
  <c r="M55" i="23" s="1"/>
  <c r="M56" i="23" s="1"/>
  <c r="M57" i="23" s="1"/>
  <c r="M58" i="23" s="1"/>
  <c r="M59" i="23" s="1"/>
  <c r="L27" i="23"/>
  <c r="L28" i="23" s="1"/>
  <c r="L29" i="23" s="1"/>
  <c r="L30" i="23" s="1"/>
  <c r="L31" i="23" s="1"/>
  <c r="L32" i="23" s="1"/>
  <c r="L33" i="23" s="1"/>
  <c r="L34" i="23" s="1"/>
  <c r="L35" i="23" s="1"/>
  <c r="L36" i="23" s="1"/>
  <c r="L37" i="23" s="1"/>
  <c r="L38" i="23" s="1"/>
  <c r="L39" i="23" s="1"/>
  <c r="L40" i="23" s="1"/>
  <c r="L41" i="23" s="1"/>
  <c r="L42" i="23" s="1"/>
  <c r="L43" i="23" s="1"/>
  <c r="L44" i="23" s="1"/>
  <c r="L45" i="23" s="1"/>
  <c r="L46" i="23" s="1"/>
  <c r="L47" i="23" s="1"/>
  <c r="L48" i="23" s="1"/>
  <c r="L49" i="23" s="1"/>
  <c r="L50" i="23" s="1"/>
  <c r="L51" i="23" s="1"/>
  <c r="L52" i="23" s="1"/>
  <c r="L53" i="23" s="1"/>
  <c r="L54" i="23" s="1"/>
  <c r="L55" i="23" s="1"/>
  <c r="L56" i="23" s="1"/>
  <c r="L57" i="23" s="1"/>
  <c r="L58" i="23" s="1"/>
  <c r="L59" i="23" s="1"/>
  <c r="K27" i="23"/>
  <c r="K28" i="23" s="1"/>
  <c r="K29" i="23" s="1"/>
  <c r="K30" i="23" s="1"/>
  <c r="K31" i="23" s="1"/>
  <c r="K32" i="23" s="1"/>
  <c r="K33" i="23" s="1"/>
  <c r="K34" i="23" s="1"/>
  <c r="K35" i="23" s="1"/>
  <c r="K36" i="23" s="1"/>
  <c r="K37" i="23" s="1"/>
  <c r="K38" i="23" s="1"/>
  <c r="K39" i="23" s="1"/>
  <c r="K40" i="23" s="1"/>
  <c r="K41" i="23" s="1"/>
  <c r="K42" i="23" s="1"/>
  <c r="K43" i="23" s="1"/>
  <c r="K44" i="23" s="1"/>
  <c r="K45" i="23" s="1"/>
  <c r="K46" i="23" s="1"/>
  <c r="K47" i="23" s="1"/>
  <c r="K48" i="23" s="1"/>
  <c r="K49" i="23" s="1"/>
  <c r="K50" i="23" s="1"/>
  <c r="K51" i="23" s="1"/>
  <c r="K52" i="23" s="1"/>
  <c r="K53" i="23" s="1"/>
  <c r="K54" i="23" s="1"/>
  <c r="K55" i="23" s="1"/>
  <c r="K56" i="23" s="1"/>
  <c r="K57" i="23" s="1"/>
  <c r="K58" i="23" s="1"/>
  <c r="K59" i="23" s="1"/>
  <c r="J27" i="23"/>
  <c r="J28" i="23" s="1"/>
  <c r="J29" i="23" s="1"/>
  <c r="J30" i="23" s="1"/>
  <c r="J31" i="23" s="1"/>
  <c r="J32" i="23" s="1"/>
  <c r="J33" i="23" s="1"/>
  <c r="J34" i="23" s="1"/>
  <c r="J35" i="23" s="1"/>
  <c r="J36" i="23" s="1"/>
  <c r="J37" i="23" s="1"/>
  <c r="J38" i="23" s="1"/>
  <c r="J39" i="23" s="1"/>
  <c r="J40" i="23" s="1"/>
  <c r="J41" i="23" s="1"/>
  <c r="J42" i="23" s="1"/>
  <c r="J43" i="23" s="1"/>
  <c r="J44" i="23" s="1"/>
  <c r="J45" i="23" s="1"/>
  <c r="J46" i="23" s="1"/>
  <c r="J47" i="23" s="1"/>
  <c r="J48" i="23" s="1"/>
  <c r="J49" i="23" s="1"/>
  <c r="J50" i="23" s="1"/>
  <c r="J51" i="23" s="1"/>
  <c r="J52" i="23" s="1"/>
  <c r="J53" i="23" s="1"/>
  <c r="J54" i="23" s="1"/>
  <c r="J55" i="23" s="1"/>
  <c r="J56" i="23" s="1"/>
  <c r="J57" i="23" s="1"/>
  <c r="J58" i="23" s="1"/>
  <c r="J59" i="23" s="1"/>
  <c r="I27" i="23"/>
  <c r="I28" i="23" s="1"/>
  <c r="I29" i="23" s="1"/>
  <c r="I30" i="23" s="1"/>
  <c r="I31" i="23" s="1"/>
  <c r="I32" i="23" s="1"/>
  <c r="I33" i="23" s="1"/>
  <c r="I34" i="23" s="1"/>
  <c r="I35" i="23" s="1"/>
  <c r="I36" i="23" s="1"/>
  <c r="I37" i="23" s="1"/>
  <c r="I38" i="23" s="1"/>
  <c r="I39" i="23" s="1"/>
  <c r="I40" i="23" s="1"/>
  <c r="I41" i="23" s="1"/>
  <c r="I42" i="23" s="1"/>
  <c r="I43" i="23" s="1"/>
  <c r="I44" i="23" s="1"/>
  <c r="I45" i="23" s="1"/>
  <c r="I46" i="23" s="1"/>
  <c r="I47" i="23" s="1"/>
  <c r="I48" i="23" s="1"/>
  <c r="I49" i="23" s="1"/>
  <c r="I50" i="23" s="1"/>
  <c r="I51" i="23" s="1"/>
  <c r="I52" i="23" s="1"/>
  <c r="I53" i="23" s="1"/>
  <c r="I54" i="23" s="1"/>
  <c r="I55" i="23" s="1"/>
  <c r="I56" i="23" s="1"/>
  <c r="I57" i="23" s="1"/>
  <c r="I58" i="23" s="1"/>
  <c r="I59" i="23" s="1"/>
  <c r="G27" i="23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O28" i="22"/>
  <c r="O29" i="22" s="1"/>
  <c r="O30" i="22" s="1"/>
  <c r="O31" i="22" s="1"/>
  <c r="P27" i="22"/>
  <c r="P28" i="22" s="1"/>
  <c r="P29" i="22" s="1"/>
  <c r="P30" i="22" s="1"/>
  <c r="P31" i="22" s="1"/>
  <c r="O27" i="22"/>
  <c r="M27" i="22"/>
  <c r="M28" i="22" s="1"/>
  <c r="M29" i="22" s="1"/>
  <c r="M30" i="22" s="1"/>
  <c r="E27" i="22"/>
  <c r="E28" i="22" s="1"/>
  <c r="E29" i="22" s="1"/>
  <c r="E30" i="22" s="1"/>
  <c r="C27" i="22"/>
  <c r="C28" i="22" s="1"/>
  <c r="C29" i="22" s="1"/>
  <c r="C30" i="22" s="1"/>
  <c r="C31" i="22" s="1"/>
  <c r="B27" i="22"/>
  <c r="B28" i="22" s="1"/>
  <c r="B29" i="22" s="1"/>
  <c r="B30" i="22" s="1"/>
  <c r="B31" i="22" s="1"/>
  <c r="Y29" i="21"/>
  <c r="Y30" i="21" s="1"/>
  <c r="Y31" i="21" s="1"/>
  <c r="Y32" i="21" s="1"/>
  <c r="Y33" i="21" s="1"/>
  <c r="Y34" i="21" s="1"/>
  <c r="Y37" i="21" s="1"/>
  <c r="Y38" i="21" s="1"/>
  <c r="Y39" i="21" s="1"/>
  <c r="Y40" i="21" s="1"/>
  <c r="Y41" i="21" s="1"/>
  <c r="Y42" i="21" s="1"/>
  <c r="Y43" i="21" s="1"/>
  <c r="Y44" i="21" s="1"/>
  <c r="Y45" i="21" s="1"/>
  <c r="Y46" i="21" s="1"/>
  <c r="Y49" i="21" s="1"/>
  <c r="Y50" i="21" s="1"/>
  <c r="Y51" i="21" s="1"/>
  <c r="Y52" i="21" s="1"/>
  <c r="Y53" i="21" s="1"/>
  <c r="Y54" i="21" s="1"/>
  <c r="Y55" i="21" s="1"/>
  <c r="Y58" i="21" s="1"/>
  <c r="X29" i="21"/>
  <c r="X30" i="21" s="1"/>
  <c r="X31" i="21" s="1"/>
  <c r="X32" i="21" s="1"/>
  <c r="X33" i="21" s="1"/>
  <c r="X34" i="21" s="1"/>
  <c r="X37" i="21" s="1"/>
  <c r="X38" i="21" s="1"/>
  <c r="X39" i="21" s="1"/>
  <c r="X40" i="21" s="1"/>
  <c r="X41" i="21" s="1"/>
  <c r="X42" i="21" s="1"/>
  <c r="X43" i="21" s="1"/>
  <c r="X44" i="21" s="1"/>
  <c r="X45" i="21" s="1"/>
  <c r="X46" i="21" s="1"/>
  <c r="X49" i="21" s="1"/>
  <c r="X50" i="21" s="1"/>
  <c r="X51" i="21" s="1"/>
  <c r="X52" i="21" s="1"/>
  <c r="X53" i="21" s="1"/>
  <c r="X54" i="21" s="1"/>
  <c r="X55" i="21" s="1"/>
  <c r="X58" i="21" s="1"/>
  <c r="W29" i="21"/>
  <c r="W30" i="21" s="1"/>
  <c r="W31" i="21" s="1"/>
  <c r="W32" i="21" s="1"/>
  <c r="W33" i="21" s="1"/>
  <c r="W34" i="21" s="1"/>
  <c r="W37" i="21" s="1"/>
  <c r="W38" i="21" s="1"/>
  <c r="W39" i="21" s="1"/>
  <c r="W40" i="21" s="1"/>
  <c r="W41" i="21" s="1"/>
  <c r="W42" i="21" s="1"/>
  <c r="W43" i="21" s="1"/>
  <c r="W44" i="21" s="1"/>
  <c r="W45" i="21" s="1"/>
  <c r="W46" i="21" s="1"/>
  <c r="W49" i="21" s="1"/>
  <c r="W50" i="21" s="1"/>
  <c r="W51" i="21" s="1"/>
  <c r="W52" i="21" s="1"/>
  <c r="W53" i="21" s="1"/>
  <c r="W54" i="21" s="1"/>
  <c r="W55" i="21" s="1"/>
  <c r="W58" i="21" s="1"/>
  <c r="V29" i="21"/>
  <c r="V30" i="21" s="1"/>
  <c r="V31" i="21" s="1"/>
  <c r="V32" i="21" s="1"/>
  <c r="V33" i="21" s="1"/>
  <c r="V34" i="21" s="1"/>
  <c r="V37" i="21" s="1"/>
  <c r="V38" i="21" s="1"/>
  <c r="V39" i="21" s="1"/>
  <c r="V40" i="21" s="1"/>
  <c r="V41" i="21" s="1"/>
  <c r="V42" i="21" s="1"/>
  <c r="V43" i="21" s="1"/>
  <c r="V44" i="21" s="1"/>
  <c r="V45" i="21" s="1"/>
  <c r="V46" i="21" s="1"/>
  <c r="V49" i="21" s="1"/>
  <c r="V50" i="21" s="1"/>
  <c r="V51" i="21" s="1"/>
  <c r="V52" i="21" s="1"/>
  <c r="V53" i="21" s="1"/>
  <c r="V54" i="21" s="1"/>
  <c r="V55" i="21" s="1"/>
  <c r="V58" i="21" s="1"/>
  <c r="T29" i="21"/>
  <c r="T30" i="21" s="1"/>
  <c r="T31" i="21" s="1"/>
  <c r="T32" i="21" s="1"/>
  <c r="T33" i="21" s="1"/>
  <c r="T34" i="21" s="1"/>
  <c r="T37" i="21" s="1"/>
  <c r="T38" i="21" s="1"/>
  <c r="T39" i="21" s="1"/>
  <c r="T40" i="21" s="1"/>
  <c r="T41" i="21" s="1"/>
  <c r="T42" i="21" s="1"/>
  <c r="T43" i="21" s="1"/>
  <c r="T44" i="21" s="1"/>
  <c r="T45" i="21" s="1"/>
  <c r="T46" i="21" s="1"/>
  <c r="T49" i="21" s="1"/>
  <c r="T50" i="21" s="1"/>
  <c r="T51" i="21" s="1"/>
  <c r="T52" i="21" s="1"/>
  <c r="T53" i="21" s="1"/>
  <c r="T54" i="21" s="1"/>
  <c r="T55" i="21" s="1"/>
  <c r="N29" i="21"/>
  <c r="N30" i="21" s="1"/>
  <c r="N31" i="21" s="1"/>
  <c r="N32" i="21" s="1"/>
  <c r="N33" i="21" s="1"/>
  <c r="N34" i="21" s="1"/>
  <c r="N37" i="21" s="1"/>
  <c r="N38" i="21" s="1"/>
  <c r="N39" i="21" s="1"/>
  <c r="N40" i="21" s="1"/>
  <c r="N41" i="21" s="1"/>
  <c r="N42" i="21" s="1"/>
  <c r="N43" i="21" s="1"/>
  <c r="N44" i="21" s="1"/>
  <c r="N45" i="21" s="1"/>
  <c r="N46" i="21" s="1"/>
  <c r="N49" i="21" s="1"/>
  <c r="N50" i="21" s="1"/>
  <c r="N51" i="21" s="1"/>
  <c r="N52" i="21" s="1"/>
  <c r="N53" i="21" s="1"/>
  <c r="N54" i="21" s="1"/>
  <c r="N55" i="21" s="1"/>
  <c r="N58" i="21" s="1"/>
  <c r="L29" i="21"/>
  <c r="L30" i="21" s="1"/>
  <c r="L31" i="21" s="1"/>
  <c r="L32" i="21" s="1"/>
  <c r="L33" i="21" s="1"/>
  <c r="L34" i="21" s="1"/>
  <c r="L37" i="21" s="1"/>
  <c r="L38" i="21" s="1"/>
  <c r="L39" i="21" s="1"/>
  <c r="L40" i="21" s="1"/>
  <c r="L41" i="21" s="1"/>
  <c r="L42" i="21" s="1"/>
  <c r="L43" i="21" s="1"/>
  <c r="L44" i="21" s="1"/>
  <c r="L45" i="21" s="1"/>
  <c r="L46" i="21" s="1"/>
  <c r="L49" i="21" s="1"/>
  <c r="L50" i="21" s="1"/>
  <c r="L51" i="21" s="1"/>
  <c r="L52" i="21" s="1"/>
  <c r="L53" i="21" s="1"/>
  <c r="L54" i="21" s="1"/>
  <c r="L55" i="21" s="1"/>
  <c r="I29" i="21"/>
  <c r="I30" i="21" s="1"/>
  <c r="I31" i="21" s="1"/>
  <c r="I32" i="21" s="1"/>
  <c r="I33" i="21" s="1"/>
  <c r="I34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G29" i="21"/>
  <c r="G30" i="21" s="1"/>
  <c r="G31" i="21" s="1"/>
  <c r="G32" i="21" s="1"/>
  <c r="G33" i="21" s="1"/>
  <c r="G34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R27" i="21"/>
  <c r="R28" i="21" s="1"/>
  <c r="R29" i="21" s="1"/>
  <c r="R30" i="21" s="1"/>
  <c r="R31" i="21" s="1"/>
  <c r="R32" i="21" s="1"/>
  <c r="R33" i="21" s="1"/>
  <c r="R34" i="21" s="1"/>
  <c r="R35" i="21" s="1"/>
  <c r="R36" i="21" s="1"/>
  <c r="R37" i="21" s="1"/>
  <c r="R38" i="21" s="1"/>
  <c r="R39" i="21" s="1"/>
  <c r="R40" i="21" s="1"/>
  <c r="R41" i="21" s="1"/>
  <c r="R42" i="21" s="1"/>
  <c r="R43" i="21" s="1"/>
  <c r="R44" i="21" s="1"/>
  <c r="R45" i="21" s="1"/>
  <c r="R46" i="21" s="1"/>
  <c r="R49" i="21" s="1"/>
  <c r="R50" i="21" s="1"/>
  <c r="R51" i="21" s="1"/>
  <c r="R52" i="21" s="1"/>
  <c r="R53" i="21" s="1"/>
  <c r="R54" i="21" s="1"/>
  <c r="R55" i="21" s="1"/>
  <c r="R58" i="21" s="1"/>
  <c r="P27" i="21"/>
  <c r="P28" i="21" s="1"/>
  <c r="P29" i="21" s="1"/>
  <c r="P30" i="21" s="1"/>
  <c r="P31" i="21" s="1"/>
  <c r="P32" i="21" s="1"/>
  <c r="P33" i="21" s="1"/>
  <c r="P34" i="21" s="1"/>
  <c r="P35" i="21" s="1"/>
  <c r="P36" i="21" s="1"/>
  <c r="P37" i="21" s="1"/>
  <c r="P38" i="21" s="1"/>
  <c r="P39" i="21" s="1"/>
  <c r="P40" i="21" s="1"/>
  <c r="P41" i="21" s="1"/>
  <c r="P42" i="21" s="1"/>
  <c r="P43" i="21" s="1"/>
  <c r="P44" i="21" s="1"/>
  <c r="P45" i="21" s="1"/>
  <c r="P46" i="21" s="1"/>
  <c r="P49" i="21" s="1"/>
  <c r="P50" i="21" s="1"/>
  <c r="P51" i="21" s="1"/>
  <c r="P52" i="21" s="1"/>
  <c r="P53" i="21" s="1"/>
  <c r="P54" i="21" s="1"/>
  <c r="P55" i="21" s="1"/>
  <c r="L30" i="20"/>
  <c r="L31" i="20" s="1"/>
  <c r="L32" i="20" s="1"/>
  <c r="L33" i="20" s="1"/>
  <c r="L34" i="20" s="1"/>
  <c r="L35" i="20" s="1"/>
  <c r="L36" i="20" s="1"/>
  <c r="L37" i="20" s="1"/>
  <c r="L38" i="20" s="1"/>
  <c r="L39" i="20" s="1"/>
  <c r="L40" i="20" s="1"/>
  <c r="L41" i="20" s="1"/>
  <c r="L42" i="20" s="1"/>
  <c r="L43" i="20" s="1"/>
  <c r="L44" i="20" s="1"/>
  <c r="L47" i="20" s="1"/>
  <c r="J30" i="20"/>
  <c r="J31" i="20" s="1"/>
  <c r="J32" i="20" s="1"/>
  <c r="J33" i="20" s="1"/>
  <c r="J34" i="20" s="1"/>
  <c r="J35" i="20" s="1"/>
  <c r="J36" i="20" s="1"/>
  <c r="J37" i="20" s="1"/>
  <c r="J38" i="20" s="1"/>
  <c r="J39" i="20" s="1"/>
  <c r="J40" i="20" s="1"/>
  <c r="J41" i="20" s="1"/>
  <c r="J42" i="20" s="1"/>
  <c r="J43" i="20" s="1"/>
  <c r="J44" i="20" s="1"/>
  <c r="H30" i="20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F30" i="20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45" i="20" s="1"/>
  <c r="F46" i="20" s="1"/>
  <c r="P28" i="20"/>
  <c r="P29" i="20" s="1"/>
  <c r="P30" i="20" s="1"/>
  <c r="P31" i="20" s="1"/>
  <c r="P32" i="20" s="1"/>
  <c r="P33" i="20" s="1"/>
  <c r="P34" i="20" s="1"/>
  <c r="P35" i="20" s="1"/>
  <c r="P36" i="20" s="1"/>
  <c r="P37" i="20" s="1"/>
  <c r="P38" i="20" s="1"/>
  <c r="P39" i="20" s="1"/>
  <c r="P40" i="20" s="1"/>
  <c r="P41" i="20" s="1"/>
  <c r="P42" i="20" s="1"/>
  <c r="P43" i="20" s="1"/>
  <c r="P44" i="20" s="1"/>
  <c r="P47" i="20" s="1"/>
  <c r="N28" i="20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I28" i="19"/>
  <c r="I29" i="19" s="1"/>
  <c r="I30" i="19" s="1"/>
  <c r="I31" i="19" s="1"/>
  <c r="I32" i="19" s="1"/>
  <c r="I33" i="19" s="1"/>
  <c r="I34" i="19" s="1"/>
  <c r="I35" i="19" s="1"/>
  <c r="I36" i="19" s="1"/>
  <c r="I37" i="19" s="1"/>
  <c r="I38" i="19" s="1"/>
  <c r="I39" i="19" s="1"/>
  <c r="H28" i="19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F28" i="19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J30" i="18"/>
  <c r="J31" i="18" s="1"/>
  <c r="J32" i="18" s="1"/>
  <c r="J33" i="18" s="1"/>
  <c r="J34" i="18" s="1"/>
  <c r="J35" i="18" s="1"/>
  <c r="J36" i="18" s="1"/>
  <c r="J37" i="18" s="1"/>
  <c r="J38" i="18" s="1"/>
  <c r="J39" i="18" s="1"/>
  <c r="J40" i="18" s="1"/>
  <c r="J41" i="18" s="1"/>
  <c r="J42" i="18" s="1"/>
  <c r="J43" i="18" s="1"/>
  <c r="J44" i="18" s="1"/>
  <c r="J45" i="18" s="1"/>
  <c r="J46" i="18" s="1"/>
  <c r="J47" i="18" s="1"/>
  <c r="J48" i="18" s="1"/>
  <c r="J49" i="18" s="1"/>
  <c r="J50" i="18" s="1"/>
  <c r="J51" i="18" s="1"/>
  <c r="J52" i="18" s="1"/>
  <c r="J53" i="18" s="1"/>
  <c r="L29" i="18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6" i="18" s="1"/>
  <c r="J29" i="18"/>
  <c r="H29" i="18"/>
  <c r="H30" i="18" s="1"/>
  <c r="H31" i="18" s="1"/>
  <c r="H32" i="18" s="1"/>
  <c r="H33" i="18" s="1"/>
  <c r="H34" i="18" s="1"/>
  <c r="H35" i="18" s="1"/>
  <c r="H36" i="18" s="1"/>
  <c r="H37" i="18" s="1"/>
  <c r="H38" i="18" s="1"/>
  <c r="H39" i="18" s="1"/>
  <c r="H40" i="18" s="1"/>
  <c r="H41" i="18" s="1"/>
  <c r="H42" i="18" s="1"/>
  <c r="H43" i="18" s="1"/>
  <c r="H44" i="18" s="1"/>
  <c r="H45" i="18" s="1"/>
  <c r="H46" i="18" s="1"/>
  <c r="H47" i="18" s="1"/>
  <c r="H48" i="18" s="1"/>
  <c r="H49" i="18" s="1"/>
  <c r="H50" i="18" s="1"/>
  <c r="H51" i="18" s="1"/>
  <c r="H52" i="18" s="1"/>
  <c r="H53" i="18" s="1"/>
  <c r="H54" i="18" s="1"/>
  <c r="H55" i="18" s="1"/>
  <c r="H56" i="18" s="1"/>
  <c r="F29" i="18"/>
  <c r="F30" i="18" s="1"/>
  <c r="F31" i="18" s="1"/>
  <c r="F32" i="18" s="1"/>
  <c r="F33" i="18" s="1"/>
  <c r="F34" i="18" s="1"/>
  <c r="F35" i="18" s="1"/>
  <c r="F36" i="18" s="1"/>
  <c r="F37" i="18" s="1"/>
  <c r="F38" i="18" s="1"/>
  <c r="F39" i="18" s="1"/>
  <c r="F40" i="18" s="1"/>
  <c r="F41" i="18" s="1"/>
  <c r="F42" i="18" s="1"/>
  <c r="F43" i="18" s="1"/>
  <c r="F44" i="18" s="1"/>
  <c r="F45" i="18" s="1"/>
  <c r="F46" i="18" s="1"/>
  <c r="F47" i="18" s="1"/>
  <c r="F48" i="18" s="1"/>
  <c r="F49" i="18" s="1"/>
  <c r="F50" i="18" s="1"/>
  <c r="F51" i="18" s="1"/>
  <c r="F52" i="18" s="1"/>
  <c r="F53" i="18" s="1"/>
  <c r="F54" i="18" s="1"/>
  <c r="F55" i="18" s="1"/>
  <c r="P28" i="18"/>
  <c r="P29" i="18" s="1"/>
  <c r="P30" i="18" s="1"/>
  <c r="P31" i="18" s="1"/>
  <c r="P32" i="18" s="1"/>
  <c r="P33" i="18" s="1"/>
  <c r="P34" i="18" s="1"/>
  <c r="P35" i="18" s="1"/>
  <c r="P36" i="18" s="1"/>
  <c r="P37" i="18" s="1"/>
  <c r="P38" i="18" s="1"/>
  <c r="P39" i="18" s="1"/>
  <c r="P40" i="18" s="1"/>
  <c r="P41" i="18" s="1"/>
  <c r="P42" i="18" s="1"/>
  <c r="P43" i="18" s="1"/>
  <c r="P44" i="18" s="1"/>
  <c r="P45" i="18" s="1"/>
  <c r="P46" i="18" s="1"/>
  <c r="P47" i="18" s="1"/>
  <c r="P48" i="18" s="1"/>
  <c r="P49" i="18" s="1"/>
  <c r="P50" i="18" s="1"/>
  <c r="P51" i="18" s="1"/>
  <c r="P52" i="18" s="1"/>
  <c r="P53" i="18" s="1"/>
  <c r="P56" i="18" s="1"/>
  <c r="P27" i="18"/>
  <c r="N27" i="18"/>
  <c r="N28" i="18" s="1"/>
  <c r="N29" i="18" s="1"/>
  <c r="N30" i="18" s="1"/>
  <c r="N31" i="18" s="1"/>
  <c r="N32" i="18" s="1"/>
  <c r="N33" i="18" s="1"/>
  <c r="N34" i="18" s="1"/>
  <c r="N35" i="18" s="1"/>
  <c r="N36" i="18" s="1"/>
  <c r="N37" i="18" s="1"/>
  <c r="N38" i="18" s="1"/>
  <c r="N39" i="18" s="1"/>
  <c r="N40" i="18" s="1"/>
  <c r="N41" i="18" s="1"/>
  <c r="N42" i="18" s="1"/>
  <c r="N43" i="18" s="1"/>
  <c r="N44" i="18" s="1"/>
  <c r="N45" i="18" s="1"/>
  <c r="N46" i="18" s="1"/>
  <c r="N47" i="18" s="1"/>
  <c r="N48" i="18" s="1"/>
  <c r="N49" i="18" s="1"/>
  <c r="N50" i="18" s="1"/>
  <c r="N51" i="18" s="1"/>
  <c r="N52" i="18" s="1"/>
  <c r="N53" i="18" s="1"/>
  <c r="I27" i="17"/>
  <c r="I28" i="17" s="1"/>
  <c r="I29" i="17" s="1"/>
  <c r="I30" i="17" s="1"/>
  <c r="I31" i="17" s="1"/>
  <c r="I32" i="17" s="1"/>
  <c r="I33" i="17" s="1"/>
  <c r="I34" i="17" s="1"/>
  <c r="I35" i="17" s="1"/>
  <c r="I36" i="17" s="1"/>
  <c r="I37" i="17" s="1"/>
  <c r="I38" i="17" s="1"/>
  <c r="I39" i="17" s="1"/>
  <c r="I40" i="17" s="1"/>
  <c r="I41" i="17" s="1"/>
  <c r="I42" i="17" s="1"/>
  <c r="I43" i="17" s="1"/>
  <c r="I44" i="17" s="1"/>
  <c r="I45" i="17" s="1"/>
  <c r="H27" i="17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F27" i="17"/>
  <c r="F28" i="17" s="1"/>
  <c r="F29" i="17" s="1"/>
  <c r="F30" i="17" s="1"/>
  <c r="F31" i="17" s="1"/>
  <c r="F32" i="17" s="1"/>
  <c r="F33" i="17" s="1"/>
  <c r="F34" i="17" s="1"/>
  <c r="F35" i="17" s="1"/>
  <c r="F36" i="17" s="1"/>
  <c r="F37" i="17" s="1"/>
  <c r="F38" i="17" s="1"/>
  <c r="F39" i="17" s="1"/>
  <c r="F40" i="17" s="1"/>
  <c r="F41" i="17" s="1"/>
  <c r="F42" i="17" s="1"/>
  <c r="F43" i="17" s="1"/>
  <c r="F44" i="17" s="1"/>
  <c r="R27" i="16"/>
  <c r="R28" i="16" s="1"/>
  <c r="R29" i="16" s="1"/>
  <c r="R30" i="16" s="1"/>
  <c r="R31" i="16" s="1"/>
  <c r="R32" i="16" s="1"/>
  <c r="R33" i="16" s="1"/>
  <c r="R34" i="16" s="1"/>
  <c r="R35" i="16" s="1"/>
  <c r="R36" i="16" s="1"/>
  <c r="R37" i="16" s="1"/>
  <c r="R38" i="16" s="1"/>
  <c r="R39" i="16" s="1"/>
  <c r="R40" i="16" s="1"/>
  <c r="R41" i="16" s="1"/>
  <c r="R42" i="16" s="1"/>
  <c r="R43" i="16" s="1"/>
  <c r="R44" i="16" s="1"/>
  <c r="R45" i="16" s="1"/>
  <c r="R46" i="16" s="1"/>
  <c r="R47" i="16" s="1"/>
  <c r="R48" i="16" s="1"/>
  <c r="R49" i="16" s="1"/>
  <c r="R50" i="16" s="1"/>
  <c r="R51" i="16" s="1"/>
  <c r="R52" i="16" s="1"/>
  <c r="R53" i="16" s="1"/>
  <c r="R54" i="16" s="1"/>
  <c r="R55" i="16" s="1"/>
  <c r="R56" i="16" s="1"/>
  <c r="R57" i="16" s="1"/>
  <c r="R58" i="16" s="1"/>
  <c r="R59" i="16" s="1"/>
  <c r="R60" i="16" s="1"/>
  <c r="R61" i="16" s="1"/>
  <c r="R62" i="16" s="1"/>
  <c r="R63" i="16" s="1"/>
  <c r="R64" i="16" s="1"/>
  <c r="R65" i="16" s="1"/>
  <c r="R67" i="16" s="1"/>
  <c r="Q27" i="16"/>
  <c r="Q28" i="16" s="1"/>
  <c r="Q29" i="16" s="1"/>
  <c r="Q30" i="16" s="1"/>
  <c r="Q31" i="16" s="1"/>
  <c r="Q32" i="16" s="1"/>
  <c r="Q33" i="16" s="1"/>
  <c r="Q34" i="16" s="1"/>
  <c r="Q35" i="16" s="1"/>
  <c r="Q36" i="16" s="1"/>
  <c r="Q37" i="16" s="1"/>
  <c r="Q38" i="16" s="1"/>
  <c r="Q39" i="16" s="1"/>
  <c r="Q40" i="16" s="1"/>
  <c r="Q41" i="16" s="1"/>
  <c r="Q42" i="16" s="1"/>
  <c r="Q43" i="16" s="1"/>
  <c r="Q44" i="16" s="1"/>
  <c r="Q45" i="16" s="1"/>
  <c r="Q46" i="16" s="1"/>
  <c r="Q47" i="16" s="1"/>
  <c r="Q48" i="16" s="1"/>
  <c r="Q49" i="16" s="1"/>
  <c r="Q50" i="16" s="1"/>
  <c r="Q51" i="16" s="1"/>
  <c r="Q52" i="16" s="1"/>
  <c r="Q53" i="16" s="1"/>
  <c r="Q54" i="16" s="1"/>
  <c r="Q55" i="16" s="1"/>
  <c r="Q56" i="16" s="1"/>
  <c r="Q57" i="16" s="1"/>
  <c r="Q58" i="16" s="1"/>
  <c r="Q59" i="16" s="1"/>
  <c r="Q60" i="16" s="1"/>
  <c r="Q61" i="16" s="1"/>
  <c r="Q62" i="16" s="1"/>
  <c r="Q63" i="16" s="1"/>
  <c r="Q64" i="16" s="1"/>
  <c r="Q65" i="16" s="1"/>
  <c r="Q67" i="16" s="1"/>
  <c r="P27" i="16"/>
  <c r="P28" i="16" s="1"/>
  <c r="P29" i="16" s="1"/>
  <c r="P30" i="16" s="1"/>
  <c r="P31" i="16" s="1"/>
  <c r="P32" i="16" s="1"/>
  <c r="P33" i="16" s="1"/>
  <c r="P34" i="16" s="1"/>
  <c r="P35" i="16" s="1"/>
  <c r="P36" i="16" s="1"/>
  <c r="P37" i="16" s="1"/>
  <c r="P38" i="16" s="1"/>
  <c r="P39" i="16" s="1"/>
  <c r="P40" i="16" s="1"/>
  <c r="P41" i="16" s="1"/>
  <c r="P42" i="16" s="1"/>
  <c r="P43" i="16" s="1"/>
  <c r="P44" i="16" s="1"/>
  <c r="P45" i="16" s="1"/>
  <c r="P46" i="16" s="1"/>
  <c r="P47" i="16" s="1"/>
  <c r="P48" i="16" s="1"/>
  <c r="P49" i="16" s="1"/>
  <c r="P50" i="16" s="1"/>
  <c r="P51" i="16" s="1"/>
  <c r="P52" i="16" s="1"/>
  <c r="P53" i="16" s="1"/>
  <c r="P54" i="16" s="1"/>
  <c r="P55" i="16" s="1"/>
  <c r="P56" i="16" s="1"/>
  <c r="P57" i="16" s="1"/>
  <c r="P58" i="16" s="1"/>
  <c r="P59" i="16" s="1"/>
  <c r="P60" i="16" s="1"/>
  <c r="P61" i="16" s="1"/>
  <c r="P62" i="16" s="1"/>
  <c r="P63" i="16" s="1"/>
  <c r="P64" i="16" s="1"/>
  <c r="P65" i="16" s="1"/>
  <c r="P67" i="16" s="1"/>
  <c r="O27" i="16"/>
  <c r="O28" i="16" s="1"/>
  <c r="O29" i="16" s="1"/>
  <c r="O30" i="16" s="1"/>
  <c r="O31" i="16" s="1"/>
  <c r="O32" i="16" s="1"/>
  <c r="O33" i="16" s="1"/>
  <c r="O34" i="16" s="1"/>
  <c r="O35" i="16" s="1"/>
  <c r="O36" i="16" s="1"/>
  <c r="O37" i="16" s="1"/>
  <c r="O38" i="16" s="1"/>
  <c r="O39" i="16" s="1"/>
  <c r="O40" i="16" s="1"/>
  <c r="O41" i="16" s="1"/>
  <c r="O42" i="16" s="1"/>
  <c r="O43" i="16" s="1"/>
  <c r="O44" i="16" s="1"/>
  <c r="O45" i="16" s="1"/>
  <c r="O46" i="16" s="1"/>
  <c r="O47" i="16" s="1"/>
  <c r="O48" i="16" s="1"/>
  <c r="O49" i="16" s="1"/>
  <c r="O50" i="16" s="1"/>
  <c r="O51" i="16" s="1"/>
  <c r="O52" i="16" s="1"/>
  <c r="O53" i="16" s="1"/>
  <c r="O54" i="16" s="1"/>
  <c r="O55" i="16" s="1"/>
  <c r="O56" i="16" s="1"/>
  <c r="O57" i="16" s="1"/>
  <c r="O58" i="16" s="1"/>
  <c r="O59" i="16" s="1"/>
  <c r="O60" i="16" s="1"/>
  <c r="O61" i="16" s="1"/>
  <c r="O62" i="16" s="1"/>
  <c r="O63" i="16" s="1"/>
  <c r="O64" i="16" s="1"/>
  <c r="O65" i="16" s="1"/>
  <c r="O67" i="16" s="1"/>
  <c r="M27" i="16"/>
  <c r="M28" i="16" s="1"/>
  <c r="M29" i="16" s="1"/>
  <c r="M30" i="16" s="1"/>
  <c r="M31" i="16" s="1"/>
  <c r="M32" i="16" s="1"/>
  <c r="M33" i="16" s="1"/>
  <c r="M34" i="16" s="1"/>
  <c r="M35" i="16" s="1"/>
  <c r="M36" i="16" s="1"/>
  <c r="M37" i="16" s="1"/>
  <c r="M38" i="16" s="1"/>
  <c r="M39" i="16" s="1"/>
  <c r="M40" i="16" s="1"/>
  <c r="M41" i="16" s="1"/>
  <c r="M42" i="16" s="1"/>
  <c r="M43" i="16" s="1"/>
  <c r="M44" i="16" s="1"/>
  <c r="M45" i="16" s="1"/>
  <c r="M46" i="16" s="1"/>
  <c r="M47" i="16" s="1"/>
  <c r="M48" i="16" s="1"/>
  <c r="M49" i="16" s="1"/>
  <c r="M50" i="16" s="1"/>
  <c r="M51" i="16" s="1"/>
  <c r="M52" i="16" s="1"/>
  <c r="M53" i="16" s="1"/>
  <c r="M54" i="16" s="1"/>
  <c r="M55" i="16" s="1"/>
  <c r="M56" i="16" s="1"/>
  <c r="M57" i="16" s="1"/>
  <c r="M58" i="16" s="1"/>
  <c r="M59" i="16" s="1"/>
  <c r="M60" i="16" s="1"/>
  <c r="M61" i="16" s="1"/>
  <c r="M62" i="16" s="1"/>
  <c r="M63" i="16" s="1"/>
  <c r="M64" i="16" s="1"/>
  <c r="M65" i="16" s="1"/>
  <c r="E27" i="16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C27" i="16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I11" i="15"/>
  <c r="I12" i="15" s="1"/>
  <c r="I13" i="15" s="1"/>
  <c r="I14" i="15" s="1"/>
  <c r="I15" i="15" s="1"/>
  <c r="I16" i="15" s="1"/>
  <c r="T9" i="15"/>
  <c r="T10" i="15" s="1"/>
  <c r="T11" i="15" s="1"/>
  <c r="T12" i="15" s="1"/>
  <c r="T13" i="15" s="1"/>
  <c r="T14" i="15" s="1"/>
  <c r="T15" i="15" s="1"/>
  <c r="T16" i="15" s="1"/>
  <c r="N8" i="15"/>
  <c r="N9" i="15" s="1"/>
  <c r="N10" i="15" s="1"/>
  <c r="N11" i="15" s="1"/>
  <c r="N12" i="15" s="1"/>
  <c r="N13" i="15" s="1"/>
  <c r="N14" i="15" s="1"/>
  <c r="N15" i="15" s="1"/>
  <c r="N16" i="15" s="1"/>
  <c r="U7" i="15"/>
  <c r="U8" i="15" s="1"/>
  <c r="U9" i="15" s="1"/>
  <c r="U10" i="15" s="1"/>
  <c r="U11" i="15" s="1"/>
  <c r="U12" i="15" s="1"/>
  <c r="U13" i="15" s="1"/>
  <c r="U14" i="15" s="1"/>
  <c r="U15" i="15" s="1"/>
  <c r="U16" i="15" s="1"/>
  <c r="T7" i="15"/>
  <c r="T8" i="15" s="1"/>
  <c r="S7" i="15"/>
  <c r="S8" i="15" s="1"/>
  <c r="S9" i="15" s="1"/>
  <c r="S10" i="15" s="1"/>
  <c r="S11" i="15" s="1"/>
  <c r="S12" i="15" s="1"/>
  <c r="S13" i="15" s="1"/>
  <c r="S14" i="15" s="1"/>
  <c r="S15" i="15" s="1"/>
  <c r="S16" i="15" s="1"/>
  <c r="R7" i="15"/>
  <c r="R8" i="15" s="1"/>
  <c r="R9" i="15" s="1"/>
  <c r="R10" i="15" s="1"/>
  <c r="R11" i="15" s="1"/>
  <c r="R12" i="15" s="1"/>
  <c r="R13" i="15" s="1"/>
  <c r="R14" i="15" s="1"/>
  <c r="R15" i="15" s="1"/>
  <c r="R16" i="15" s="1"/>
  <c r="Q7" i="15"/>
  <c r="Q8" i="15" s="1"/>
  <c r="Q9" i="15" s="1"/>
  <c r="Q10" i="15" s="1"/>
  <c r="Q11" i="15" s="1"/>
  <c r="Q12" i="15" s="1"/>
  <c r="Q13" i="15" s="1"/>
  <c r="Q14" i="15" s="1"/>
  <c r="Q15" i="15" s="1"/>
  <c r="Q16" i="15" s="1"/>
  <c r="P7" i="15"/>
  <c r="P8" i="15" s="1"/>
  <c r="P9" i="15" s="1"/>
  <c r="P10" i="15" s="1"/>
  <c r="P11" i="15" s="1"/>
  <c r="P12" i="15" s="1"/>
  <c r="P13" i="15" s="1"/>
  <c r="P14" i="15" s="1"/>
  <c r="P15" i="15" s="1"/>
  <c r="P16" i="15" s="1"/>
  <c r="O7" i="15"/>
  <c r="O8" i="15" s="1"/>
  <c r="O9" i="15" s="1"/>
  <c r="O10" i="15" s="1"/>
  <c r="O11" i="15" s="1"/>
  <c r="O12" i="15" s="1"/>
  <c r="O13" i="15" s="1"/>
  <c r="O14" i="15" s="1"/>
  <c r="O15" i="15" s="1"/>
  <c r="O16" i="15" s="1"/>
  <c r="N7" i="15"/>
  <c r="M7" i="15"/>
  <c r="M8" i="15" s="1"/>
  <c r="M9" i="15" s="1"/>
  <c r="M10" i="15" s="1"/>
  <c r="M11" i="15" s="1"/>
  <c r="M12" i="15" s="1"/>
  <c r="M13" i="15" s="1"/>
  <c r="M14" i="15" s="1"/>
  <c r="M15" i="15" s="1"/>
  <c r="M16" i="15" s="1"/>
  <c r="L7" i="15"/>
  <c r="L8" i="15" s="1"/>
  <c r="L9" i="15" s="1"/>
  <c r="L10" i="15" s="1"/>
  <c r="L11" i="15" s="1"/>
  <c r="L12" i="15" s="1"/>
  <c r="L13" i="15" s="1"/>
  <c r="L14" i="15" s="1"/>
  <c r="L15" i="15" s="1"/>
  <c r="L16" i="15" s="1"/>
  <c r="K7" i="15"/>
  <c r="K8" i="15" s="1"/>
  <c r="K9" i="15" s="1"/>
  <c r="K10" i="15" s="1"/>
  <c r="K11" i="15" s="1"/>
  <c r="K12" i="15" s="1"/>
  <c r="K13" i="15" s="1"/>
  <c r="K14" i="15" s="1"/>
  <c r="K15" i="15" s="1"/>
  <c r="K16" i="15" s="1"/>
  <c r="J7" i="15"/>
  <c r="J8" i="15" s="1"/>
  <c r="J9" i="15" s="1"/>
  <c r="J10" i="15" s="1"/>
  <c r="J11" i="15" s="1"/>
  <c r="J12" i="15" s="1"/>
  <c r="J13" i="15" s="1"/>
  <c r="J14" i="15" s="1"/>
  <c r="J15" i="15" s="1"/>
  <c r="J16" i="15" s="1"/>
  <c r="I7" i="15"/>
  <c r="I8" i="15" s="1"/>
  <c r="I9" i="15" s="1"/>
  <c r="I10" i="15" s="1"/>
  <c r="H7" i="15"/>
  <c r="H8" i="15" s="1"/>
  <c r="H9" i="15" s="1"/>
  <c r="H10" i="15" s="1"/>
  <c r="H11" i="15" s="1"/>
  <c r="H12" i="15" s="1"/>
  <c r="H13" i="15" s="1"/>
  <c r="H14" i="15" s="1"/>
  <c r="H15" i="15" s="1"/>
  <c r="H16" i="15" s="1"/>
  <c r="F7" i="15"/>
  <c r="F8" i="15" s="1"/>
  <c r="F9" i="15" s="1"/>
  <c r="F10" i="15" s="1"/>
  <c r="F11" i="15" s="1"/>
  <c r="F12" i="15" s="1"/>
  <c r="F13" i="15" s="1"/>
  <c r="F14" i="15" s="1"/>
  <c r="F15" i="15" s="1"/>
  <c r="P12" i="13"/>
  <c r="P13" i="13" s="1"/>
  <c r="P14" i="13" s="1"/>
  <c r="P15" i="13" s="1"/>
  <c r="P16" i="13" s="1"/>
  <c r="P17" i="13" s="1"/>
  <c r="Q11" i="13"/>
  <c r="Q12" i="13" s="1"/>
  <c r="Q13" i="13" s="1"/>
  <c r="Q14" i="13" s="1"/>
  <c r="Q15" i="13" s="1"/>
  <c r="Q16" i="13" s="1"/>
  <c r="Q17" i="13" s="1"/>
  <c r="H10" i="13"/>
  <c r="H11" i="13" s="1"/>
  <c r="H12" i="13" s="1"/>
  <c r="H13" i="13" s="1"/>
  <c r="H14" i="13" s="1"/>
  <c r="H15" i="13" s="1"/>
  <c r="H16" i="13" s="1"/>
  <c r="H17" i="13" s="1"/>
  <c r="F9" i="13"/>
  <c r="F10" i="13" s="1"/>
  <c r="F11" i="13" s="1"/>
  <c r="F12" i="13" s="1"/>
  <c r="F13" i="13" s="1"/>
  <c r="F14" i="13" s="1"/>
  <c r="F15" i="13" s="1"/>
  <c r="F16" i="13" s="1"/>
  <c r="U8" i="13"/>
  <c r="U9" i="13" s="1"/>
  <c r="U10" i="13" s="1"/>
  <c r="U11" i="13" s="1"/>
  <c r="U12" i="13" s="1"/>
  <c r="U13" i="13" s="1"/>
  <c r="U14" i="13" s="1"/>
  <c r="U15" i="13" s="1"/>
  <c r="U16" i="13" s="1"/>
  <c r="U17" i="13" s="1"/>
  <c r="T8" i="13"/>
  <c r="T9" i="13" s="1"/>
  <c r="T10" i="13" s="1"/>
  <c r="T11" i="13" s="1"/>
  <c r="T12" i="13" s="1"/>
  <c r="T13" i="13" s="1"/>
  <c r="T14" i="13" s="1"/>
  <c r="T15" i="13" s="1"/>
  <c r="T16" i="13" s="1"/>
  <c r="T17" i="13" s="1"/>
  <c r="S8" i="13"/>
  <c r="S9" i="13" s="1"/>
  <c r="S10" i="13" s="1"/>
  <c r="S11" i="13" s="1"/>
  <c r="S12" i="13" s="1"/>
  <c r="S13" i="13" s="1"/>
  <c r="S14" i="13" s="1"/>
  <c r="S15" i="13" s="1"/>
  <c r="S16" i="13" s="1"/>
  <c r="S17" i="13" s="1"/>
  <c r="R8" i="13"/>
  <c r="R9" i="13" s="1"/>
  <c r="R10" i="13" s="1"/>
  <c r="R11" i="13" s="1"/>
  <c r="R12" i="13" s="1"/>
  <c r="R13" i="13" s="1"/>
  <c r="R14" i="13" s="1"/>
  <c r="R15" i="13" s="1"/>
  <c r="R16" i="13" s="1"/>
  <c r="R17" i="13" s="1"/>
  <c r="Q8" i="13"/>
  <c r="Q9" i="13" s="1"/>
  <c r="Q10" i="13" s="1"/>
  <c r="P8" i="13"/>
  <c r="P9" i="13" s="1"/>
  <c r="P10" i="13" s="1"/>
  <c r="P11" i="13" s="1"/>
  <c r="O8" i="13"/>
  <c r="O9" i="13" s="1"/>
  <c r="O10" i="13" s="1"/>
  <c r="O11" i="13" s="1"/>
  <c r="O12" i="13" s="1"/>
  <c r="O13" i="13" s="1"/>
  <c r="O14" i="13" s="1"/>
  <c r="O15" i="13" s="1"/>
  <c r="O16" i="13" s="1"/>
  <c r="O17" i="13" s="1"/>
  <c r="N8" i="13"/>
  <c r="N9" i="13" s="1"/>
  <c r="N10" i="13" s="1"/>
  <c r="N11" i="13" s="1"/>
  <c r="N12" i="13" s="1"/>
  <c r="N13" i="13" s="1"/>
  <c r="N14" i="13" s="1"/>
  <c r="N15" i="13" s="1"/>
  <c r="N16" i="13" s="1"/>
  <c r="N17" i="13" s="1"/>
  <c r="M8" i="13"/>
  <c r="M9" i="13" s="1"/>
  <c r="M10" i="13" s="1"/>
  <c r="M11" i="13" s="1"/>
  <c r="M12" i="13" s="1"/>
  <c r="M13" i="13" s="1"/>
  <c r="M14" i="13" s="1"/>
  <c r="M15" i="13" s="1"/>
  <c r="M16" i="13" s="1"/>
  <c r="M17" i="13" s="1"/>
  <c r="L8" i="13"/>
  <c r="L9" i="13" s="1"/>
  <c r="L10" i="13" s="1"/>
  <c r="L11" i="13" s="1"/>
  <c r="L12" i="13" s="1"/>
  <c r="L13" i="13" s="1"/>
  <c r="L14" i="13" s="1"/>
  <c r="L15" i="13" s="1"/>
  <c r="L16" i="13" s="1"/>
  <c r="L17" i="13" s="1"/>
  <c r="K8" i="13"/>
  <c r="K9" i="13" s="1"/>
  <c r="K10" i="13" s="1"/>
  <c r="K11" i="13" s="1"/>
  <c r="K12" i="13" s="1"/>
  <c r="K13" i="13" s="1"/>
  <c r="K14" i="13" s="1"/>
  <c r="K15" i="13" s="1"/>
  <c r="K16" i="13" s="1"/>
  <c r="K17" i="13" s="1"/>
  <c r="J8" i="13"/>
  <c r="J9" i="13" s="1"/>
  <c r="J10" i="13" s="1"/>
  <c r="J11" i="13" s="1"/>
  <c r="J12" i="13" s="1"/>
  <c r="J13" i="13" s="1"/>
  <c r="J14" i="13" s="1"/>
  <c r="J15" i="13" s="1"/>
  <c r="J16" i="13" s="1"/>
  <c r="J17" i="13" s="1"/>
  <c r="I8" i="13"/>
  <c r="I9" i="13" s="1"/>
  <c r="I10" i="13" s="1"/>
  <c r="I11" i="13" s="1"/>
  <c r="I12" i="13" s="1"/>
  <c r="I13" i="13" s="1"/>
  <c r="I14" i="13" s="1"/>
  <c r="I15" i="13" s="1"/>
  <c r="I16" i="13" s="1"/>
  <c r="I17" i="13" s="1"/>
  <c r="H8" i="13"/>
  <c r="H9" i="13" s="1"/>
  <c r="F8" i="13"/>
  <c r="F74" i="11"/>
  <c r="F75" i="11" s="1"/>
  <c r="N73" i="11"/>
  <c r="F73" i="11"/>
  <c r="C72" i="11"/>
  <c r="M71" i="11"/>
  <c r="M70" i="11" s="1"/>
  <c r="M69" i="11" s="1"/>
  <c r="M68" i="11" s="1"/>
  <c r="M67" i="11" s="1"/>
  <c r="M66" i="11" s="1"/>
  <c r="M65" i="11" s="1"/>
  <c r="M64" i="11" s="1"/>
  <c r="M63" i="11" s="1"/>
  <c r="M62" i="11" s="1"/>
  <c r="M61" i="11" s="1"/>
  <c r="M60" i="11" s="1"/>
  <c r="M59" i="11" s="1"/>
  <c r="M58" i="11" s="1"/>
  <c r="M57" i="11" s="1"/>
  <c r="M56" i="11" s="1"/>
  <c r="M55" i="11" s="1"/>
  <c r="M54" i="11" s="1"/>
  <c r="M53" i="11" s="1"/>
  <c r="M52" i="11" s="1"/>
  <c r="M51" i="11" s="1"/>
  <c r="M50" i="11" s="1"/>
  <c r="M49" i="11" s="1"/>
  <c r="M48" i="11" s="1"/>
  <c r="M47" i="11" s="1"/>
  <c r="M46" i="11" s="1"/>
  <c r="M45" i="11" s="1"/>
  <c r="M44" i="11" s="1"/>
  <c r="M43" i="11" s="1"/>
  <c r="M42" i="11" s="1"/>
  <c r="M41" i="11" s="1"/>
  <c r="M40" i="11" s="1"/>
  <c r="M39" i="11" s="1"/>
  <c r="M38" i="11" s="1"/>
  <c r="M37" i="11" s="1"/>
  <c r="M36" i="11" s="1"/>
  <c r="M35" i="11" s="1"/>
  <c r="M34" i="11" s="1"/>
  <c r="M33" i="11" s="1"/>
  <c r="M32" i="11" s="1"/>
  <c r="M31" i="11" s="1"/>
  <c r="M30" i="11" s="1"/>
  <c r="M29" i="11" s="1"/>
  <c r="M28" i="11" s="1"/>
  <c r="M27" i="11" s="1"/>
  <c r="M26" i="11" s="1"/>
  <c r="M25" i="11" s="1"/>
  <c r="M24" i="11" s="1"/>
  <c r="M23" i="11" s="1"/>
  <c r="M22" i="11" s="1"/>
  <c r="M21" i="11" s="1"/>
  <c r="M20" i="11" s="1"/>
  <c r="L71" i="11"/>
  <c r="C71" i="11"/>
  <c r="L70" i="11"/>
  <c r="L69" i="11" s="1"/>
  <c r="L68" i="11" s="1"/>
  <c r="L67" i="11" s="1"/>
  <c r="L66" i="11" s="1"/>
  <c r="L65" i="11" s="1"/>
  <c r="L64" i="11" s="1"/>
  <c r="L63" i="11" s="1"/>
  <c r="L62" i="11" s="1"/>
  <c r="L61" i="11" s="1"/>
  <c r="L60" i="11" s="1"/>
  <c r="L59" i="11" s="1"/>
  <c r="L58" i="11" s="1"/>
  <c r="L57" i="11" s="1"/>
  <c r="L56" i="11" s="1"/>
  <c r="L55" i="11" s="1"/>
  <c r="L54" i="11" s="1"/>
  <c r="L53" i="11" s="1"/>
  <c r="L52" i="11" s="1"/>
  <c r="L51" i="11" s="1"/>
  <c r="L50" i="11" s="1"/>
  <c r="L49" i="11" s="1"/>
  <c r="L48" i="11" s="1"/>
  <c r="L47" i="11" s="1"/>
  <c r="L46" i="11" s="1"/>
  <c r="L45" i="11" s="1"/>
  <c r="L44" i="11" s="1"/>
  <c r="L43" i="11" s="1"/>
  <c r="L42" i="11" s="1"/>
  <c r="L41" i="11" s="1"/>
  <c r="L40" i="11" s="1"/>
  <c r="L39" i="11" s="1"/>
  <c r="L38" i="11" s="1"/>
  <c r="L37" i="11" s="1"/>
  <c r="L36" i="11" s="1"/>
  <c r="L35" i="11" s="1"/>
  <c r="L34" i="11" s="1"/>
  <c r="L33" i="11" s="1"/>
  <c r="L32" i="11" s="1"/>
  <c r="L31" i="11" s="1"/>
  <c r="L30" i="11" s="1"/>
  <c r="L29" i="11" s="1"/>
  <c r="L28" i="11" s="1"/>
  <c r="L27" i="11" s="1"/>
  <c r="L26" i="11" s="1"/>
  <c r="L25" i="11" s="1"/>
  <c r="L24" i="11" s="1"/>
  <c r="L23" i="11" s="1"/>
  <c r="L22" i="11" s="1"/>
  <c r="L21" i="11" s="1"/>
  <c r="L20" i="11" s="1"/>
  <c r="L19" i="11" s="1"/>
  <c r="L18" i="11" s="1"/>
  <c r="L17" i="11" s="1"/>
  <c r="N74" i="11" s="1"/>
  <c r="N75" i="11" s="1"/>
  <c r="C70" i="11"/>
  <c r="C69" i="11"/>
  <c r="C68" i="11"/>
  <c r="C67" i="11"/>
  <c r="C66" i="11"/>
  <c r="C65" i="11"/>
  <c r="C64" i="11"/>
  <c r="C63" i="11"/>
  <c r="G62" i="11"/>
  <c r="C62" i="11"/>
  <c r="O61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G36" i="11"/>
  <c r="C36" i="11"/>
  <c r="O35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E20" i="1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C20" i="11"/>
  <c r="C19" i="11"/>
  <c r="E18" i="11"/>
  <c r="C18" i="11"/>
  <c r="F76" i="10"/>
  <c r="F77" i="10" s="1"/>
  <c r="N75" i="10"/>
  <c r="F75" i="10"/>
  <c r="C74" i="10"/>
  <c r="M73" i="10"/>
  <c r="M72" i="10" s="1"/>
  <c r="L73" i="10"/>
  <c r="L72" i="10" s="1"/>
  <c r="L71" i="10" s="1"/>
  <c r="L70" i="10" s="1"/>
  <c r="L69" i="10" s="1"/>
  <c r="L68" i="10" s="1"/>
  <c r="L67" i="10" s="1"/>
  <c r="L66" i="10" s="1"/>
  <c r="L65" i="10" s="1"/>
  <c r="L64" i="10" s="1"/>
  <c r="L63" i="10" s="1"/>
  <c r="L62" i="10" s="1"/>
  <c r="L61" i="10" s="1"/>
  <c r="L60" i="10" s="1"/>
  <c r="L59" i="10" s="1"/>
  <c r="L58" i="10" s="1"/>
  <c r="L57" i="10" s="1"/>
  <c r="L56" i="10" s="1"/>
  <c r="L55" i="10" s="1"/>
  <c r="L54" i="10" s="1"/>
  <c r="L53" i="10" s="1"/>
  <c r="L52" i="10" s="1"/>
  <c r="L51" i="10" s="1"/>
  <c r="L50" i="10" s="1"/>
  <c r="L49" i="10" s="1"/>
  <c r="L48" i="10" s="1"/>
  <c r="L47" i="10" s="1"/>
  <c r="L46" i="10" s="1"/>
  <c r="L45" i="10" s="1"/>
  <c r="L44" i="10" s="1"/>
  <c r="L43" i="10" s="1"/>
  <c r="L42" i="10" s="1"/>
  <c r="L41" i="10" s="1"/>
  <c r="L40" i="10" s="1"/>
  <c r="L39" i="10" s="1"/>
  <c r="L38" i="10" s="1"/>
  <c r="L37" i="10" s="1"/>
  <c r="L36" i="10" s="1"/>
  <c r="L35" i="10" s="1"/>
  <c r="L34" i="10" s="1"/>
  <c r="L33" i="10" s="1"/>
  <c r="L32" i="10" s="1"/>
  <c r="L31" i="10" s="1"/>
  <c r="L30" i="10" s="1"/>
  <c r="L29" i="10" s="1"/>
  <c r="L28" i="10" s="1"/>
  <c r="L27" i="10" s="1"/>
  <c r="L26" i="10" s="1"/>
  <c r="L25" i="10" s="1"/>
  <c r="L24" i="10" s="1"/>
  <c r="L23" i="10" s="1"/>
  <c r="L22" i="10" s="1"/>
  <c r="L21" i="10" s="1"/>
  <c r="L20" i="10" s="1"/>
  <c r="L18" i="10" s="1"/>
  <c r="L17" i="10" s="1"/>
  <c r="N76" i="10" s="1"/>
  <c r="N77" i="10" s="1"/>
  <c r="C73" i="10"/>
  <c r="C72" i="10"/>
  <c r="M71" i="10"/>
  <c r="M70" i="10" s="1"/>
  <c r="M69" i="10" s="1"/>
  <c r="M68" i="10" s="1"/>
  <c r="M67" i="10" s="1"/>
  <c r="M66" i="10" s="1"/>
  <c r="M65" i="10" s="1"/>
  <c r="M64" i="10" s="1"/>
  <c r="M63" i="10" s="1"/>
  <c r="M62" i="10" s="1"/>
  <c r="M61" i="10" s="1"/>
  <c r="M60" i="10" s="1"/>
  <c r="M59" i="10" s="1"/>
  <c r="M58" i="10" s="1"/>
  <c r="M57" i="10" s="1"/>
  <c r="M56" i="10" s="1"/>
  <c r="M55" i="10" s="1"/>
  <c r="M54" i="10" s="1"/>
  <c r="M53" i="10" s="1"/>
  <c r="M52" i="10" s="1"/>
  <c r="M51" i="10" s="1"/>
  <c r="M50" i="10" s="1"/>
  <c r="M49" i="10" s="1"/>
  <c r="M48" i="10" s="1"/>
  <c r="M47" i="10" s="1"/>
  <c r="M46" i="10" s="1"/>
  <c r="M45" i="10" s="1"/>
  <c r="M44" i="10" s="1"/>
  <c r="M43" i="10" s="1"/>
  <c r="M42" i="10" s="1"/>
  <c r="M41" i="10" s="1"/>
  <c r="M40" i="10" s="1"/>
  <c r="M39" i="10" s="1"/>
  <c r="M38" i="10" s="1"/>
  <c r="M37" i="10" s="1"/>
  <c r="M36" i="10" s="1"/>
  <c r="M35" i="10" s="1"/>
  <c r="M34" i="10" s="1"/>
  <c r="M33" i="10" s="1"/>
  <c r="M32" i="10" s="1"/>
  <c r="M31" i="10" s="1"/>
  <c r="M30" i="10" s="1"/>
  <c r="M29" i="10" s="1"/>
  <c r="M28" i="10" s="1"/>
  <c r="M27" i="10" s="1"/>
  <c r="M26" i="10" s="1"/>
  <c r="M25" i="10" s="1"/>
  <c r="M24" i="10" s="1"/>
  <c r="M23" i="10" s="1"/>
  <c r="M22" i="10" s="1"/>
  <c r="M21" i="10" s="1"/>
  <c r="M20" i="10" s="1"/>
  <c r="M18" i="10" s="1"/>
  <c r="M17" i="10" s="1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G39" i="10"/>
  <c r="C39" i="10"/>
  <c r="O38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G23" i="10"/>
  <c r="C23" i="10"/>
  <c r="O22" i="10"/>
  <c r="C22" i="10"/>
  <c r="C21" i="10"/>
  <c r="E20" i="10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C19" i="10"/>
  <c r="E18" i="10"/>
  <c r="C18" i="10"/>
  <c r="F65" i="9"/>
  <c r="F66" i="9" s="1"/>
  <c r="N64" i="9"/>
  <c r="F64" i="9"/>
  <c r="C63" i="9"/>
  <c r="M62" i="9"/>
  <c r="M61" i="9" s="1"/>
  <c r="M60" i="9" s="1"/>
  <c r="M59" i="9" s="1"/>
  <c r="M58" i="9" s="1"/>
  <c r="M57" i="9" s="1"/>
  <c r="M56" i="9" s="1"/>
  <c r="M55" i="9" s="1"/>
  <c r="M54" i="9" s="1"/>
  <c r="M53" i="9" s="1"/>
  <c r="M52" i="9" s="1"/>
  <c r="M51" i="9" s="1"/>
  <c r="M50" i="9" s="1"/>
  <c r="M49" i="9" s="1"/>
  <c r="M48" i="9" s="1"/>
  <c r="M47" i="9" s="1"/>
  <c r="M46" i="9" s="1"/>
  <c r="M45" i="9" s="1"/>
  <c r="M44" i="9" s="1"/>
  <c r="M43" i="9" s="1"/>
  <c r="M42" i="9" s="1"/>
  <c r="M41" i="9" s="1"/>
  <c r="M40" i="9" s="1"/>
  <c r="M39" i="9" s="1"/>
  <c r="M38" i="9" s="1"/>
  <c r="M37" i="9" s="1"/>
  <c r="M36" i="9" s="1"/>
  <c r="M35" i="9" s="1"/>
  <c r="M34" i="9" s="1"/>
  <c r="M33" i="9" s="1"/>
  <c r="M32" i="9" s="1"/>
  <c r="M31" i="9" s="1"/>
  <c r="M30" i="9" s="1"/>
  <c r="M29" i="9" s="1"/>
  <c r="M28" i="9" s="1"/>
  <c r="M27" i="9" s="1"/>
  <c r="M26" i="9" s="1"/>
  <c r="M25" i="9" s="1"/>
  <c r="M24" i="9" s="1"/>
  <c r="M23" i="9" s="1"/>
  <c r="M22" i="9" s="1"/>
  <c r="M21" i="9" s="1"/>
  <c r="M20" i="9" s="1"/>
  <c r="M19" i="9" s="1"/>
  <c r="M18" i="9" s="1"/>
  <c r="M17" i="9" s="1"/>
  <c r="L62" i="9"/>
  <c r="C62" i="9"/>
  <c r="L61" i="9"/>
  <c r="L60" i="9" s="1"/>
  <c r="L59" i="9" s="1"/>
  <c r="L58" i="9" s="1"/>
  <c r="L57" i="9" s="1"/>
  <c r="L56" i="9" s="1"/>
  <c r="L55" i="9" s="1"/>
  <c r="L54" i="9" s="1"/>
  <c r="L53" i="9" s="1"/>
  <c r="L52" i="9" s="1"/>
  <c r="L51" i="9" s="1"/>
  <c r="L50" i="9" s="1"/>
  <c r="L49" i="9" s="1"/>
  <c r="L48" i="9" s="1"/>
  <c r="L47" i="9" s="1"/>
  <c r="L46" i="9" s="1"/>
  <c r="L45" i="9" s="1"/>
  <c r="L44" i="9" s="1"/>
  <c r="L43" i="9" s="1"/>
  <c r="L42" i="9" s="1"/>
  <c r="L41" i="9" s="1"/>
  <c r="L40" i="9" s="1"/>
  <c r="L39" i="9" s="1"/>
  <c r="L38" i="9" s="1"/>
  <c r="L37" i="9" s="1"/>
  <c r="L36" i="9" s="1"/>
  <c r="L35" i="9" s="1"/>
  <c r="L34" i="9" s="1"/>
  <c r="L33" i="9" s="1"/>
  <c r="L32" i="9" s="1"/>
  <c r="L31" i="9" s="1"/>
  <c r="L30" i="9" s="1"/>
  <c r="L29" i="9" s="1"/>
  <c r="L28" i="9" s="1"/>
  <c r="L27" i="9" s="1"/>
  <c r="L26" i="9" s="1"/>
  <c r="L25" i="9" s="1"/>
  <c r="L24" i="9" s="1"/>
  <c r="L23" i="9" s="1"/>
  <c r="L22" i="9" s="1"/>
  <c r="L21" i="9" s="1"/>
  <c r="L20" i="9" s="1"/>
  <c r="L19" i="9" s="1"/>
  <c r="L18" i="9" s="1"/>
  <c r="L17" i="9" s="1"/>
  <c r="N65" i="9" s="1"/>
  <c r="N66" i="9" s="1"/>
  <c r="C61" i="9"/>
  <c r="C60" i="9"/>
  <c r="C59" i="9"/>
  <c r="C58" i="9"/>
  <c r="C57" i="9"/>
  <c r="G56" i="9"/>
  <c r="C56" i="9"/>
  <c r="O55" i="9"/>
  <c r="C55" i="9"/>
  <c r="G54" i="9"/>
  <c r="C54" i="9"/>
  <c r="O53" i="9"/>
  <c r="C53" i="9"/>
  <c r="C52" i="9"/>
  <c r="G51" i="9"/>
  <c r="C51" i="9"/>
  <c r="O50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E18" i="9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C18" i="9"/>
  <c r="N63" i="8"/>
  <c r="N64" i="8" s="1"/>
  <c r="F63" i="8"/>
  <c r="F64" i="8" s="1"/>
  <c r="N62" i="8"/>
  <c r="F62" i="8"/>
  <c r="C61" i="8"/>
  <c r="M60" i="8"/>
  <c r="C60" i="8"/>
  <c r="M59" i="8"/>
  <c r="M57" i="8" s="1"/>
  <c r="M55" i="8" s="1"/>
  <c r="M54" i="8" s="1"/>
  <c r="M53" i="8" s="1"/>
  <c r="M52" i="8" s="1"/>
  <c r="M51" i="8" s="1"/>
  <c r="M50" i="8" s="1"/>
  <c r="M49" i="8" s="1"/>
  <c r="M48" i="8" s="1"/>
  <c r="M47" i="8" s="1"/>
  <c r="M46" i="8" s="1"/>
  <c r="M45" i="8" s="1"/>
  <c r="M44" i="8" s="1"/>
  <c r="M43" i="8" s="1"/>
  <c r="M42" i="8" s="1"/>
  <c r="M41" i="8" s="1"/>
  <c r="M40" i="8" s="1"/>
  <c r="M39" i="8" s="1"/>
  <c r="M38" i="8" s="1"/>
  <c r="M37" i="8" s="1"/>
  <c r="M36" i="8" s="1"/>
  <c r="M35" i="8" s="1"/>
  <c r="M34" i="8" s="1"/>
  <c r="M33" i="8" s="1"/>
  <c r="M32" i="8" s="1"/>
  <c r="M31" i="8" s="1"/>
  <c r="M30" i="8" s="1"/>
  <c r="M29" i="8" s="1"/>
  <c r="M28" i="8" s="1"/>
  <c r="M27" i="8" s="1"/>
  <c r="M26" i="8" s="1"/>
  <c r="M25" i="8" s="1"/>
  <c r="M24" i="8" s="1"/>
  <c r="M23" i="8" s="1"/>
  <c r="M22" i="8" s="1"/>
  <c r="M21" i="8" s="1"/>
  <c r="M20" i="8" s="1"/>
  <c r="M18" i="8" s="1"/>
  <c r="M17" i="8" s="1"/>
  <c r="C58" i="8"/>
  <c r="C57" i="8"/>
  <c r="C56" i="8"/>
  <c r="K55" i="8"/>
  <c r="G55" i="8"/>
  <c r="C55" i="8"/>
  <c r="O54" i="8"/>
  <c r="K54" i="8"/>
  <c r="C54" i="8"/>
  <c r="K53" i="8"/>
  <c r="C53" i="8"/>
  <c r="K52" i="8"/>
  <c r="C52" i="8"/>
  <c r="K51" i="8"/>
  <c r="C51" i="8"/>
  <c r="K50" i="8"/>
  <c r="C50" i="8"/>
  <c r="K49" i="8"/>
  <c r="C49" i="8"/>
  <c r="K48" i="8"/>
  <c r="C48" i="8"/>
  <c r="K47" i="8"/>
  <c r="C47" i="8"/>
  <c r="K46" i="8"/>
  <c r="C46" i="8"/>
  <c r="K45" i="8"/>
  <c r="C45" i="8"/>
  <c r="K44" i="8"/>
  <c r="C44" i="8"/>
  <c r="K43" i="8"/>
  <c r="C43" i="8"/>
  <c r="K42" i="8"/>
  <c r="C42" i="8"/>
  <c r="K41" i="8"/>
  <c r="C41" i="8"/>
  <c r="K40" i="8"/>
  <c r="C40" i="8"/>
  <c r="K39" i="8"/>
  <c r="C39" i="8"/>
  <c r="K38" i="8"/>
  <c r="C38" i="8"/>
  <c r="K37" i="8"/>
  <c r="C37" i="8"/>
  <c r="K36" i="8"/>
  <c r="C36" i="8"/>
  <c r="K35" i="8"/>
  <c r="C35" i="8"/>
  <c r="K34" i="8"/>
  <c r="C34" i="8"/>
  <c r="K33" i="8"/>
  <c r="C33" i="8"/>
  <c r="K32" i="8"/>
  <c r="C32" i="8"/>
  <c r="K31" i="8"/>
  <c r="C31" i="8"/>
  <c r="K30" i="8"/>
  <c r="C30" i="8"/>
  <c r="K29" i="8"/>
  <c r="C29" i="8"/>
  <c r="K28" i="8"/>
  <c r="C28" i="8"/>
  <c r="K27" i="8"/>
  <c r="C27" i="8"/>
  <c r="K26" i="8"/>
  <c r="C26" i="8"/>
  <c r="K25" i="8"/>
  <c r="C25" i="8"/>
  <c r="K24" i="8"/>
  <c r="C24" i="8"/>
  <c r="G24" i="8" s="1"/>
  <c r="O23" i="8"/>
  <c r="K23" i="8"/>
  <c r="C23" i="8"/>
  <c r="K22" i="8"/>
  <c r="K21" i="8"/>
  <c r="C21" i="8"/>
  <c r="K20" i="8"/>
  <c r="E19" i="8"/>
  <c r="E21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60" i="8" s="1"/>
  <c r="E61" i="8" s="1"/>
  <c r="C19" i="8"/>
  <c r="K18" i="8"/>
  <c r="E18" i="8"/>
  <c r="C18" i="8"/>
  <c r="N35" i="7"/>
  <c r="N36" i="7" s="1"/>
  <c r="K35" i="7"/>
  <c r="K36" i="7" s="1"/>
  <c r="E35" i="7"/>
  <c r="E36" i="7" s="1"/>
  <c r="Q34" i="7"/>
  <c r="Q33" i="7"/>
  <c r="M33" i="7"/>
  <c r="M32" i="7" s="1"/>
  <c r="M31" i="7" s="1"/>
  <c r="M30" i="7" s="1"/>
  <c r="M29" i="7" s="1"/>
  <c r="M28" i="7" s="1"/>
  <c r="M27" i="7" s="1"/>
  <c r="M26" i="7" s="1"/>
  <c r="M25" i="7" s="1"/>
  <c r="M24" i="7" s="1"/>
  <c r="M22" i="7" s="1"/>
  <c r="M19" i="7" s="1"/>
  <c r="J33" i="7"/>
  <c r="J32" i="7" s="1"/>
  <c r="Q32" i="7"/>
  <c r="Q31" i="7"/>
  <c r="J31" i="7"/>
  <c r="J30" i="7" s="1"/>
  <c r="J29" i="7" s="1"/>
  <c r="J28" i="7" s="1"/>
  <c r="J27" i="7" s="1"/>
  <c r="J26" i="7" s="1"/>
  <c r="J25" i="7" s="1"/>
  <c r="J24" i="7" s="1"/>
  <c r="J22" i="7" s="1"/>
  <c r="J19" i="7" s="1"/>
  <c r="Q30" i="7"/>
  <c r="Q29" i="7"/>
  <c r="Q28" i="7"/>
  <c r="Q27" i="7"/>
  <c r="Q26" i="7"/>
  <c r="Q25" i="7"/>
  <c r="Q24" i="7"/>
  <c r="D24" i="7"/>
  <c r="D25" i="7" s="1"/>
  <c r="D26" i="7" s="1"/>
  <c r="D27" i="7" s="1"/>
  <c r="D28" i="7" s="1"/>
  <c r="D29" i="7" s="1"/>
  <c r="D32" i="7" s="1"/>
  <c r="D34" i="7" s="1"/>
  <c r="Q22" i="7"/>
  <c r="D20" i="7"/>
  <c r="D23" i="7" s="1"/>
  <c r="F32" i="6"/>
  <c r="F33" i="6" s="1"/>
  <c r="I31" i="6"/>
  <c r="L31" i="6" s="1"/>
  <c r="O31" i="6" s="1"/>
  <c r="G31" i="6"/>
  <c r="J31" i="6" s="1"/>
  <c r="M31" i="6" s="1"/>
  <c r="P31" i="6" s="1"/>
  <c r="I30" i="6"/>
  <c r="L30" i="6" s="1"/>
  <c r="G30" i="6"/>
  <c r="J30" i="6" s="1"/>
  <c r="M30" i="6" s="1"/>
  <c r="P30" i="6" s="1"/>
  <c r="C30" i="6"/>
  <c r="O29" i="6"/>
  <c r="J29" i="6"/>
  <c r="M29" i="6" s="1"/>
  <c r="P29" i="6" s="1"/>
  <c r="I29" i="6"/>
  <c r="L29" i="6" s="1"/>
  <c r="C29" i="6"/>
  <c r="I28" i="6"/>
  <c r="L28" i="6" s="1"/>
  <c r="O28" i="6" s="1"/>
  <c r="G28" i="6"/>
  <c r="J28" i="6" s="1"/>
  <c r="M28" i="6" s="1"/>
  <c r="P28" i="6" s="1"/>
  <c r="C28" i="6"/>
  <c r="L27" i="6"/>
  <c r="O27" i="6" s="1"/>
  <c r="I27" i="6"/>
  <c r="G27" i="6"/>
  <c r="J27" i="6" s="1"/>
  <c r="M27" i="6" s="1"/>
  <c r="P27" i="6" s="1"/>
  <c r="C27" i="6"/>
  <c r="L26" i="6"/>
  <c r="O26" i="6" s="1"/>
  <c r="I26" i="6"/>
  <c r="G26" i="6"/>
  <c r="J26" i="6" s="1"/>
  <c r="M26" i="6" s="1"/>
  <c r="P26" i="6" s="1"/>
  <c r="C26" i="6"/>
  <c r="I25" i="6"/>
  <c r="L25" i="6" s="1"/>
  <c r="O25" i="6" s="1"/>
  <c r="G25" i="6"/>
  <c r="J25" i="6" s="1"/>
  <c r="M25" i="6" s="1"/>
  <c r="P25" i="6" s="1"/>
  <c r="C25" i="6"/>
  <c r="J24" i="6"/>
  <c r="M24" i="6" s="1"/>
  <c r="P24" i="6" s="1"/>
  <c r="I24" i="6"/>
  <c r="L24" i="6" s="1"/>
  <c r="O24" i="6" s="1"/>
  <c r="G24" i="6"/>
  <c r="C24" i="6"/>
  <c r="I23" i="6"/>
  <c r="L23" i="6" s="1"/>
  <c r="O23" i="6" s="1"/>
  <c r="G23" i="6"/>
  <c r="J23" i="6" s="1"/>
  <c r="M23" i="6" s="1"/>
  <c r="P23" i="6" s="1"/>
  <c r="C23" i="6"/>
  <c r="J22" i="6"/>
  <c r="M22" i="6" s="1"/>
  <c r="P22" i="6" s="1"/>
  <c r="I22" i="6"/>
  <c r="L22" i="6" s="1"/>
  <c r="O22" i="6" s="1"/>
  <c r="G22" i="6"/>
  <c r="C22" i="6"/>
  <c r="L21" i="6"/>
  <c r="O21" i="6" s="1"/>
  <c r="I21" i="6"/>
  <c r="G21" i="6"/>
  <c r="J21" i="6" s="1"/>
  <c r="M21" i="6" s="1"/>
  <c r="P21" i="6" s="1"/>
  <c r="C21" i="6"/>
  <c r="L20" i="6"/>
  <c r="O20" i="6" s="1"/>
  <c r="I20" i="6"/>
  <c r="G20" i="6"/>
  <c r="J20" i="6" s="1"/>
  <c r="M20" i="6" s="1"/>
  <c r="P20" i="6" s="1"/>
  <c r="C20" i="6"/>
  <c r="M19" i="6"/>
  <c r="P19" i="6" s="1"/>
  <c r="L19" i="6"/>
  <c r="O19" i="6" s="1"/>
  <c r="J19" i="6"/>
  <c r="I19" i="6"/>
  <c r="E19" i="6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C19" i="6"/>
  <c r="J18" i="6"/>
  <c r="M18" i="6" s="1"/>
  <c r="P18" i="6" s="1"/>
  <c r="I18" i="6"/>
  <c r="L18" i="6" s="1"/>
  <c r="C18" i="6"/>
  <c r="G42" i="5"/>
  <c r="G41" i="5"/>
  <c r="M40" i="5"/>
  <c r="H40" i="5"/>
  <c r="N39" i="5"/>
  <c r="O40" i="5" s="1"/>
  <c r="M39" i="5"/>
  <c r="L39" i="5"/>
  <c r="H39" i="5"/>
  <c r="E39" i="5"/>
  <c r="M38" i="5"/>
  <c r="E38" i="5"/>
  <c r="M37" i="5"/>
  <c r="H37" i="5"/>
  <c r="E37" i="5"/>
  <c r="M36" i="5"/>
  <c r="H36" i="5"/>
  <c r="E36" i="5"/>
  <c r="M35" i="5"/>
  <c r="H35" i="5"/>
  <c r="E35" i="5"/>
  <c r="M34" i="5"/>
  <c r="H34" i="5"/>
  <c r="E34" i="5"/>
  <c r="M33" i="5"/>
  <c r="H33" i="5"/>
  <c r="E33" i="5"/>
  <c r="M32" i="5"/>
  <c r="H32" i="5"/>
  <c r="E32" i="5"/>
  <c r="M31" i="5"/>
  <c r="H31" i="5"/>
  <c r="E31" i="5"/>
  <c r="M30" i="5"/>
  <c r="H30" i="5"/>
  <c r="E30" i="5"/>
  <c r="M29" i="5"/>
  <c r="H29" i="5"/>
  <c r="E29" i="5"/>
  <c r="M28" i="5"/>
  <c r="H28" i="5"/>
  <c r="E28" i="5"/>
  <c r="M27" i="5"/>
  <c r="H27" i="5"/>
  <c r="E27" i="5"/>
  <c r="M26" i="5"/>
  <c r="H26" i="5"/>
  <c r="E26" i="5"/>
  <c r="M25" i="5"/>
  <c r="H25" i="5"/>
  <c r="H24" i="5"/>
  <c r="M23" i="5"/>
  <c r="H23" i="5"/>
  <c r="M22" i="5"/>
  <c r="H22" i="5"/>
  <c r="M21" i="5"/>
  <c r="H21" i="5"/>
  <c r="M20" i="5"/>
  <c r="H20" i="5"/>
  <c r="M19" i="5"/>
  <c r="H19" i="5"/>
  <c r="M18" i="5"/>
  <c r="H18" i="5"/>
  <c r="M17" i="5"/>
  <c r="H17" i="5"/>
  <c r="F16" i="5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G41" i="4"/>
  <c r="G42" i="4" s="1"/>
  <c r="O40" i="4"/>
  <c r="M40" i="4"/>
  <c r="L39" i="4" s="1"/>
  <c r="H40" i="4"/>
  <c r="O39" i="4"/>
  <c r="N39" i="4"/>
  <c r="M39" i="4"/>
  <c r="H39" i="4"/>
  <c r="E39" i="4"/>
  <c r="N38" i="4"/>
  <c r="M38" i="4"/>
  <c r="E38" i="4"/>
  <c r="N37" i="4"/>
  <c r="O38" i="4" s="1"/>
  <c r="M37" i="4"/>
  <c r="H37" i="4"/>
  <c r="E37" i="4"/>
  <c r="M36" i="4"/>
  <c r="H36" i="4"/>
  <c r="E36" i="4"/>
  <c r="M35" i="4"/>
  <c r="H35" i="4"/>
  <c r="E35" i="4"/>
  <c r="M34" i="4"/>
  <c r="H34" i="4"/>
  <c r="E34" i="4"/>
  <c r="M33" i="4"/>
  <c r="H33" i="4"/>
  <c r="E33" i="4"/>
  <c r="M32" i="4"/>
  <c r="H32" i="4"/>
  <c r="E32" i="4"/>
  <c r="M31" i="4"/>
  <c r="H31" i="4"/>
  <c r="E31" i="4"/>
  <c r="M30" i="4"/>
  <c r="H30" i="4"/>
  <c r="E30" i="4"/>
  <c r="M29" i="4"/>
  <c r="H29" i="4"/>
  <c r="E29" i="4"/>
  <c r="M28" i="4"/>
  <c r="H28" i="4"/>
  <c r="E28" i="4"/>
  <c r="M27" i="4"/>
  <c r="H27" i="4"/>
  <c r="E27" i="4"/>
  <c r="M26" i="4"/>
  <c r="H26" i="4"/>
  <c r="E26" i="4"/>
  <c r="M25" i="4"/>
  <c r="H25" i="4"/>
  <c r="F25" i="4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E25" i="4"/>
  <c r="O24" i="4"/>
  <c r="H24" i="4"/>
  <c r="F24" i="4"/>
  <c r="E24" i="4"/>
  <c r="M23" i="4"/>
  <c r="H23" i="4"/>
  <c r="M22" i="4"/>
  <c r="H22" i="4"/>
  <c r="M21" i="4"/>
  <c r="H21" i="4"/>
  <c r="M20" i="4"/>
  <c r="H20" i="4"/>
  <c r="M19" i="4"/>
  <c r="H19" i="4"/>
  <c r="M18" i="4"/>
  <c r="H18" i="4"/>
  <c r="M17" i="4"/>
  <c r="H17" i="4"/>
  <c r="N35" i="3"/>
  <c r="N36" i="3" s="1"/>
  <c r="K35" i="3"/>
  <c r="K36" i="3" s="1"/>
  <c r="E35" i="3"/>
  <c r="E36" i="3" s="1"/>
  <c r="Q34" i="3"/>
  <c r="Q33" i="3"/>
  <c r="M33" i="3"/>
  <c r="M32" i="3" s="1"/>
  <c r="M31" i="3" s="1"/>
  <c r="M30" i="3" s="1"/>
  <c r="M29" i="3" s="1"/>
  <c r="M28" i="3" s="1"/>
  <c r="M27" i="3" s="1"/>
  <c r="M26" i="3" s="1"/>
  <c r="M25" i="3" s="1"/>
  <c r="M24" i="3" s="1"/>
  <c r="M22" i="3" s="1"/>
  <c r="M19" i="3" s="1"/>
  <c r="J33" i="3"/>
  <c r="J32" i="3" s="1"/>
  <c r="Q32" i="3"/>
  <c r="B32" i="3"/>
  <c r="Q31" i="3"/>
  <c r="J31" i="3"/>
  <c r="J30" i="3" s="1"/>
  <c r="J29" i="3" s="1"/>
  <c r="J28" i="3" s="1"/>
  <c r="J27" i="3" s="1"/>
  <c r="J26" i="3" s="1"/>
  <c r="J25" i="3" s="1"/>
  <c r="J24" i="3" s="1"/>
  <c r="J22" i="3" s="1"/>
  <c r="J19" i="3" s="1"/>
  <c r="Q30" i="3"/>
  <c r="Q29" i="3"/>
  <c r="B29" i="3"/>
  <c r="Q28" i="3"/>
  <c r="B28" i="3"/>
  <c r="Q27" i="3"/>
  <c r="B27" i="3"/>
  <c r="Q26" i="3"/>
  <c r="B26" i="3"/>
  <c r="Q25" i="3"/>
  <c r="B25" i="3"/>
  <c r="Q24" i="3"/>
  <c r="B24" i="3"/>
  <c r="B23" i="3"/>
  <c r="Q22" i="3"/>
  <c r="D20" i="3"/>
  <c r="D23" i="3" s="1"/>
  <c r="D24" i="3" s="1"/>
  <c r="D25" i="3" s="1"/>
  <c r="D26" i="3" s="1"/>
  <c r="D27" i="3" s="1"/>
  <c r="D28" i="3" s="1"/>
  <c r="D29" i="3" s="1"/>
  <c r="D32" i="3" s="1"/>
  <c r="D34" i="3" s="1"/>
  <c r="B20" i="3"/>
  <c r="B19" i="3"/>
  <c r="R41" i="2"/>
  <c r="G41" i="2"/>
  <c r="G42" i="2" s="1"/>
  <c r="M40" i="2"/>
  <c r="L39" i="2" s="1"/>
  <c r="L38" i="2" s="1"/>
  <c r="L37" i="2" s="1"/>
  <c r="L36" i="2" s="1"/>
  <c r="L35" i="2" s="1"/>
  <c r="L34" i="2" s="1"/>
  <c r="L33" i="2" s="1"/>
  <c r="L32" i="2" s="1"/>
  <c r="L31" i="2" s="1"/>
  <c r="L30" i="2" s="1"/>
  <c r="L29" i="2" s="1"/>
  <c r="L28" i="2" s="1"/>
  <c r="L27" i="2" s="1"/>
  <c r="L26" i="2" s="1"/>
  <c r="L25" i="2" s="1"/>
  <c r="L24" i="2" s="1"/>
  <c r="L15" i="2" s="1"/>
  <c r="H40" i="2"/>
  <c r="Q39" i="2"/>
  <c r="Q38" i="2" s="1"/>
  <c r="Q37" i="2" s="1"/>
  <c r="Q36" i="2" s="1"/>
  <c r="Q35" i="2" s="1"/>
  <c r="Q34" i="2" s="1"/>
  <c r="Q33" i="2" s="1"/>
  <c r="Q32" i="2" s="1"/>
  <c r="Q31" i="2" s="1"/>
  <c r="Q30" i="2" s="1"/>
  <c r="Q29" i="2" s="1"/>
  <c r="Q28" i="2" s="1"/>
  <c r="Q27" i="2" s="1"/>
  <c r="Q26" i="2" s="1"/>
  <c r="Q25" i="2" s="1"/>
  <c r="Q24" i="2" s="1"/>
  <c r="Q15" i="2" s="1"/>
  <c r="N39" i="2"/>
  <c r="O40" i="2" s="1"/>
  <c r="M39" i="2"/>
  <c r="H39" i="2"/>
  <c r="E39" i="2"/>
  <c r="M38" i="2"/>
  <c r="E38" i="2"/>
  <c r="M37" i="2"/>
  <c r="H37" i="2"/>
  <c r="E37" i="2"/>
  <c r="M36" i="2"/>
  <c r="H36" i="2"/>
  <c r="E36" i="2"/>
  <c r="M35" i="2"/>
  <c r="H35" i="2"/>
  <c r="E35" i="2"/>
  <c r="M34" i="2"/>
  <c r="H34" i="2"/>
  <c r="E34" i="2"/>
  <c r="M33" i="2"/>
  <c r="H33" i="2"/>
  <c r="E33" i="2"/>
  <c r="M32" i="2"/>
  <c r="H32" i="2"/>
  <c r="E32" i="2"/>
  <c r="M31" i="2"/>
  <c r="H31" i="2"/>
  <c r="E31" i="2"/>
  <c r="M30" i="2"/>
  <c r="H30" i="2"/>
  <c r="E30" i="2"/>
  <c r="M29" i="2"/>
  <c r="H29" i="2"/>
  <c r="E29" i="2"/>
  <c r="M28" i="2"/>
  <c r="H28" i="2"/>
  <c r="E28" i="2"/>
  <c r="M27" i="2"/>
  <c r="H27" i="2"/>
  <c r="E27" i="2"/>
  <c r="M26" i="2"/>
  <c r="H26" i="2"/>
  <c r="E26" i="2"/>
  <c r="M25" i="2"/>
  <c r="H25" i="2"/>
  <c r="E25" i="2"/>
  <c r="O24" i="2"/>
  <c r="H24" i="2"/>
  <c r="F24" i="2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E24" i="2"/>
  <c r="M23" i="2"/>
  <c r="H23" i="2"/>
  <c r="M22" i="2"/>
  <c r="H22" i="2"/>
  <c r="M21" i="2"/>
  <c r="H21" i="2"/>
  <c r="M20" i="2"/>
  <c r="H20" i="2"/>
  <c r="M19" i="2"/>
  <c r="H19" i="2"/>
  <c r="M18" i="2"/>
  <c r="H18" i="2"/>
  <c r="M17" i="2"/>
  <c r="H17" i="2"/>
  <c r="L33" i="1"/>
  <c r="F33" i="1"/>
  <c r="F34" i="1" s="1"/>
  <c r="I34" i="1" s="1"/>
  <c r="J32" i="1"/>
  <c r="I32" i="1"/>
  <c r="G32" i="1"/>
  <c r="J31" i="1"/>
  <c r="C31" i="1"/>
  <c r="C30" i="1"/>
  <c r="G29" i="1"/>
  <c r="J29" i="1" s="1"/>
  <c r="C29" i="1"/>
  <c r="G28" i="1"/>
  <c r="J28" i="1" s="1"/>
  <c r="C28" i="1"/>
  <c r="G27" i="1"/>
  <c r="J27" i="1" s="1"/>
  <c r="C27" i="1"/>
  <c r="G26" i="1"/>
  <c r="J26" i="1" s="1"/>
  <c r="C26" i="1"/>
  <c r="G25" i="1"/>
  <c r="J25" i="1" s="1"/>
  <c r="C25" i="1"/>
  <c r="C24" i="1"/>
  <c r="G23" i="1"/>
  <c r="J23" i="1" s="1"/>
  <c r="C23" i="1"/>
  <c r="G22" i="1"/>
  <c r="C22" i="1"/>
  <c r="I21" i="1"/>
  <c r="G21" i="1"/>
  <c r="J21" i="1" s="1"/>
  <c r="C21" i="1"/>
  <c r="I20" i="1"/>
  <c r="G20" i="1"/>
  <c r="J20" i="1" s="1"/>
  <c r="C20" i="1"/>
  <c r="K19" i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J19" i="1"/>
  <c r="I19" i="1"/>
  <c r="E19" i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C19" i="1"/>
  <c r="I18" i="1"/>
  <c r="H19" i="1" s="1"/>
  <c r="G18" i="1"/>
  <c r="C18" i="1"/>
  <c r="N38" i="5" l="1"/>
  <c r="M41" i="5"/>
  <c r="M41" i="2"/>
  <c r="M42" i="2" s="1"/>
  <c r="L38" i="4"/>
  <c r="L37" i="4" s="1"/>
  <c r="L36" i="4" s="1"/>
  <c r="L35" i="4" s="1"/>
  <c r="L34" i="4" s="1"/>
  <c r="L33" i="4" s="1"/>
  <c r="L32" i="4" s="1"/>
  <c r="L31" i="4" s="1"/>
  <c r="L30" i="4" s="1"/>
  <c r="L29" i="4" s="1"/>
  <c r="L28" i="4" s="1"/>
  <c r="L27" i="4" s="1"/>
  <c r="L26" i="4" s="1"/>
  <c r="L25" i="4" s="1"/>
  <c r="L24" i="4" s="1"/>
  <c r="L15" i="4" s="1"/>
  <c r="L38" i="5"/>
  <c r="L37" i="5" s="1"/>
  <c r="L36" i="5" s="1"/>
  <c r="L35" i="5" s="1"/>
  <c r="L34" i="5" s="1"/>
  <c r="L33" i="5" s="1"/>
  <c r="L32" i="5" s="1"/>
  <c r="L31" i="5" s="1"/>
  <c r="L30" i="5" s="1"/>
  <c r="L29" i="5" s="1"/>
  <c r="L28" i="5" s="1"/>
  <c r="L27" i="5" s="1"/>
  <c r="L26" i="5" s="1"/>
  <c r="L25" i="5" s="1"/>
  <c r="L24" i="5" s="1"/>
  <c r="L23" i="5" s="1"/>
  <c r="L22" i="5" s="1"/>
  <c r="L21" i="5" s="1"/>
  <c r="L20" i="5" s="1"/>
  <c r="L19" i="5" s="1"/>
  <c r="L18" i="5" s="1"/>
  <c r="L17" i="5" s="1"/>
  <c r="L16" i="5" s="1"/>
  <c r="L15" i="5" s="1"/>
  <c r="N38" i="2"/>
  <c r="N37" i="2" s="1"/>
  <c r="N36" i="2" s="1"/>
  <c r="H20" i="1"/>
  <c r="H21" i="1" s="1"/>
  <c r="H22" i="1" s="1"/>
  <c r="H32" i="1" s="1"/>
  <c r="T37" i="14"/>
  <c r="I37" i="14"/>
  <c r="AC37" i="14"/>
  <c r="AD37" i="14"/>
  <c r="X37" i="14"/>
  <c r="S37" i="14"/>
  <c r="I30" i="12"/>
  <c r="G31" i="12"/>
  <c r="J30" i="12"/>
  <c r="M19" i="11"/>
  <c r="M18" i="11"/>
  <c r="M17" i="11" s="1"/>
  <c r="O18" i="6"/>
  <c r="K19" i="6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L33" i="6"/>
  <c r="I33" i="6"/>
  <c r="M41" i="4"/>
  <c r="M42" i="4" s="1"/>
  <c r="I32" i="6"/>
  <c r="I33" i="1"/>
  <c r="O39" i="2"/>
  <c r="L32" i="6"/>
  <c r="O33" i="6"/>
  <c r="N36" i="4"/>
  <c r="H19" i="6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O38" i="2" l="1"/>
  <c r="N37" i="5"/>
  <c r="O39" i="5"/>
  <c r="J31" i="12"/>
  <c r="G32" i="12"/>
  <c r="I31" i="12"/>
  <c r="N35" i="4"/>
  <c r="O37" i="4"/>
  <c r="O32" i="6"/>
  <c r="N19" i="6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5" i="2"/>
  <c r="O37" i="2"/>
  <c r="N36" i="5" l="1"/>
  <c r="O38" i="5"/>
  <c r="I32" i="12"/>
  <c r="G33" i="12"/>
  <c r="J32" i="12"/>
  <c r="N34" i="4"/>
  <c r="O36" i="4"/>
  <c r="N34" i="2"/>
  <c r="O36" i="2"/>
  <c r="O37" i="5" l="1"/>
  <c r="N35" i="5"/>
  <c r="J33" i="12"/>
  <c r="G34" i="12"/>
  <c r="I33" i="12"/>
  <c r="N33" i="4"/>
  <c r="O35" i="4"/>
  <c r="N33" i="2"/>
  <c r="O35" i="2"/>
  <c r="N34" i="5" l="1"/>
  <c r="O36" i="5"/>
  <c r="I34" i="12"/>
  <c r="G35" i="12"/>
  <c r="J34" i="12"/>
  <c r="N32" i="2"/>
  <c r="O34" i="2"/>
  <c r="N32" i="4"/>
  <c r="O34" i="4"/>
  <c r="N33" i="5" l="1"/>
  <c r="O35" i="5"/>
  <c r="J35" i="12"/>
  <c r="G36" i="12"/>
  <c r="I35" i="12"/>
  <c r="O33" i="4"/>
  <c r="N31" i="4"/>
  <c r="N31" i="2"/>
  <c r="O33" i="2"/>
  <c r="O34" i="5" l="1"/>
  <c r="N32" i="5"/>
  <c r="I36" i="12"/>
  <c r="G37" i="12"/>
  <c r="J36" i="12"/>
  <c r="N30" i="4"/>
  <c r="O32" i="4"/>
  <c r="N30" i="2"/>
  <c r="O32" i="2"/>
  <c r="N31" i="5" l="1"/>
  <c r="O33" i="5"/>
  <c r="J37" i="12"/>
  <c r="AB38" i="12"/>
  <c r="I37" i="12"/>
  <c r="O31" i="4"/>
  <c r="N29" i="4"/>
  <c r="N29" i="2"/>
  <c r="O31" i="2"/>
  <c r="O32" i="5" l="1"/>
  <c r="N30" i="5"/>
  <c r="AD38" i="12"/>
  <c r="I38" i="12"/>
  <c r="AC38" i="12"/>
  <c r="AE38" i="12"/>
  <c r="J38" i="12"/>
  <c r="N28" i="2"/>
  <c r="O30" i="2"/>
  <c r="N28" i="4"/>
  <c r="O30" i="4"/>
  <c r="O31" i="5" l="1"/>
  <c r="N29" i="5"/>
  <c r="N27" i="4"/>
  <c r="O29" i="4"/>
  <c r="N27" i="2"/>
  <c r="O29" i="2"/>
  <c r="N28" i="5" l="1"/>
  <c r="O30" i="5"/>
  <c r="N26" i="2"/>
  <c r="O28" i="2"/>
  <c r="N26" i="4"/>
  <c r="O28" i="4"/>
  <c r="O29" i="5" l="1"/>
  <c r="N27" i="5"/>
  <c r="N25" i="4"/>
  <c r="O27" i="4"/>
  <c r="N25" i="2"/>
  <c r="O27" i="2"/>
  <c r="N26" i="5" l="1"/>
  <c r="O28" i="5"/>
  <c r="N24" i="2"/>
  <c r="O25" i="2" s="1"/>
  <c r="O26" i="2"/>
  <c r="N24" i="4"/>
  <c r="O25" i="4" s="1"/>
  <c r="O26" i="4"/>
  <c r="O27" i="5" l="1"/>
  <c r="N25" i="5"/>
  <c r="O26" i="5" l="1"/>
  <c r="N24" i="5"/>
  <c r="O25" i="5" s="1"/>
</calcChain>
</file>

<file path=xl/sharedStrings.xml><?xml version="1.0" encoding="utf-8"?>
<sst xmlns="http://schemas.openxmlformats.org/spreadsheetml/2006/main" count="3299" uniqueCount="588">
  <si>
    <t xml:space="preserve">"Sanimax-Transport s.c."
Janusz Sosnowski i Monika Sosnowska
ul. Sokołowska 9/286
01-142 Warszawa
</t>
  </si>
  <si>
    <t>Pięczęć organu wydającego zezwolenie</t>
  </si>
  <si>
    <t>Załącznik
do zezwolenia nr:</t>
  </si>
  <si>
    <t>linia regularna</t>
  </si>
  <si>
    <t>komunikacja zwykła</t>
  </si>
  <si>
    <t>Linia nr 20  - Pułtusk ZS4 - Płocochowo - Pułtusk ZS4</t>
  </si>
  <si>
    <t>odl.</t>
  </si>
  <si>
    <t>kurs</t>
  </si>
  <si>
    <t>km</t>
  </si>
  <si>
    <t>S, Zw</t>
  </si>
  <si>
    <t>kursuje w:</t>
  </si>
  <si>
    <t>godz</t>
  </si>
  <si>
    <t>czas</t>
  </si>
  <si>
    <t>prędk. *</t>
  </si>
  <si>
    <t>PT</t>
  </si>
  <si>
    <t>przystanek</t>
  </si>
  <si>
    <t>|</t>
  </si>
  <si>
    <t>I</t>
  </si>
  <si>
    <t>1</t>
  </si>
  <si>
    <t>Pułtusk ZS4</t>
  </si>
  <si>
    <t>46km/h</t>
  </si>
  <si>
    <t>2</t>
  </si>
  <si>
    <t>Pułtusk Szkoła Podstawowa  nr. 3</t>
  </si>
  <si>
    <t>3</t>
  </si>
  <si>
    <t>Kacice I</t>
  </si>
  <si>
    <t>4</t>
  </si>
  <si>
    <t>Kacice II</t>
  </si>
  <si>
    <t>48km/h</t>
  </si>
  <si>
    <t>5</t>
  </si>
  <si>
    <t>Jeżewo</t>
  </si>
  <si>
    <t>6</t>
  </si>
  <si>
    <t>Płocochowo</t>
  </si>
  <si>
    <t>7</t>
  </si>
  <si>
    <t>Kokoszka</t>
  </si>
  <si>
    <t>8</t>
  </si>
  <si>
    <t>Płocochowo Wieś</t>
  </si>
  <si>
    <t>9</t>
  </si>
  <si>
    <t>Płocochowo skrzyżowanie</t>
  </si>
  <si>
    <t>10</t>
  </si>
  <si>
    <t>Płocochowo PGR</t>
  </si>
  <si>
    <t>11</t>
  </si>
  <si>
    <t>Lipniki I</t>
  </si>
  <si>
    <t>12</t>
  </si>
  <si>
    <t>Lipniki II</t>
  </si>
  <si>
    <t>13</t>
  </si>
  <si>
    <t>14</t>
  </si>
  <si>
    <t>15</t>
  </si>
  <si>
    <t>czas przejazdu</t>
  </si>
  <si>
    <t>prędkość handlowa [km/h]</t>
  </si>
  <si>
    <t>prędkość techniczna [km/h]</t>
  </si>
  <si>
    <t>Liczba pojazdów niezbędnych do wykonania codziennych przejazdów: 1</t>
  </si>
  <si>
    <t>Osoba zarządzająca transportem: Janusz Sosnowski</t>
  </si>
  <si>
    <t>Legenda:</t>
  </si>
  <si>
    <t>S - kursuje w dni nauki szkolnej</t>
  </si>
  <si>
    <t>Zw - kurs zwykły</t>
  </si>
  <si>
    <t>* prędkość techniczna pojazdu</t>
  </si>
  <si>
    <t xml:space="preserve">   Pięczęć organu wydającego zezwolenie</t>
  </si>
  <si>
    <t>Linia nr 30 - Pułtusk - Boby - Pułtusk</t>
  </si>
  <si>
    <t>prędk.*</t>
  </si>
  <si>
    <t>49km/h</t>
  </si>
  <si>
    <t>Pułtusk szkoła ZS4</t>
  </si>
  <si>
    <t>26</t>
  </si>
  <si>
    <t>Pułtusk ul.Kościuszki</t>
  </si>
  <si>
    <t>25</t>
  </si>
  <si>
    <t>Lipa I</t>
  </si>
  <si>
    <t>24</t>
  </si>
  <si>
    <t>Lipa II</t>
  </si>
  <si>
    <t>23</t>
  </si>
  <si>
    <t>Chmielewo I</t>
  </si>
  <si>
    <t>22</t>
  </si>
  <si>
    <t>Chmielewo II</t>
  </si>
  <si>
    <t>21</t>
  </si>
  <si>
    <t>Chmielewo d.k.</t>
  </si>
  <si>
    <t>20</t>
  </si>
  <si>
    <t>Boby szkoła</t>
  </si>
  <si>
    <t>19</t>
  </si>
  <si>
    <t>Gnojno I</t>
  </si>
  <si>
    <t>18</t>
  </si>
  <si>
    <t>Gnojno II</t>
  </si>
  <si>
    <t>17</t>
  </si>
  <si>
    <t>16</t>
  </si>
  <si>
    <t>Boby</t>
  </si>
  <si>
    <t>Boby wieś I</t>
  </si>
  <si>
    <t>Boby wieś II</t>
  </si>
  <si>
    <t>Kleszewo wieś I</t>
  </si>
  <si>
    <t>Kleszewo wieś II</t>
  </si>
  <si>
    <t>43km/h</t>
  </si>
  <si>
    <t>Kleszewo d.k.</t>
  </si>
  <si>
    <t>Linia nr 40  - Pułtusk ZS4 - Gromin - Pułtusk ZS4</t>
  </si>
  <si>
    <t>Pułtusk ul. Mickiewicza</t>
  </si>
  <si>
    <t>Pułtusk ul. Wojska Polskiego 02</t>
  </si>
  <si>
    <t>Lipniki Nowe Wieś</t>
  </si>
  <si>
    <t>Moszyn Wieś</t>
  </si>
  <si>
    <t>47km/h</t>
  </si>
  <si>
    <t>Gromin Wieś I</t>
  </si>
  <si>
    <t>Gromin Wieś II</t>
  </si>
  <si>
    <t>Gromin II</t>
  </si>
  <si>
    <t>Gromin I</t>
  </si>
  <si>
    <t>45km/h</t>
  </si>
  <si>
    <t>Moszyn</t>
  </si>
  <si>
    <t>Pułtusk Szkoła Podstawowa nr. 3</t>
  </si>
  <si>
    <t>Pułtusk ul. Wojska Polskiego 01</t>
  </si>
  <si>
    <t>Linia nr 50 - Pułtusk - Boby - Pułtusk</t>
  </si>
  <si>
    <t>"Sanimax-Transport s.c."
Janusz Sosnowski i Monika Sosnowska
ul. Sokołowska 9/286
01-142 Warszawa</t>
  </si>
  <si>
    <t>Załącznik do zezwolenia nr:</t>
  </si>
  <si>
    <t>Linia nr 60  - Pułtusk ZS4 - Przemiarowo - Pułtusk</t>
  </si>
  <si>
    <t>46,8km/h</t>
  </si>
  <si>
    <t>Kleszewo</t>
  </si>
  <si>
    <t>Przemiarowo II D.G.</t>
  </si>
  <si>
    <t>Przemiarowo Szkoła</t>
  </si>
  <si>
    <t>Głodowo</t>
  </si>
  <si>
    <t>Gościejewo</t>
  </si>
  <si>
    <t>Trzciniec IV</t>
  </si>
  <si>
    <t>Trzciniec III</t>
  </si>
  <si>
    <t>Trzciniec II</t>
  </si>
  <si>
    <t>Trzciniec I</t>
  </si>
  <si>
    <t>44km/h</t>
  </si>
  <si>
    <t>Białowieża</t>
  </si>
  <si>
    <t>Liczba pojazdów niezbędnych do wykonania codziennych przejazdów: 2</t>
  </si>
  <si>
    <t>Linia nr 70  - Pułtusk ZS4 - Gromin - Pułtusk ZS4</t>
  </si>
  <si>
    <t>Nowa Wieś II</t>
  </si>
  <si>
    <t>Nowa Wieś I</t>
  </si>
  <si>
    <t>"Sanimax-Transport s.c."
Janusz Sosnowski i Monika Sosnowska
ul. Sokołowska 9/286
01-142 Warszawa
Oddział KLESZEWO:
Kleszewo 60
06-100 Pułtusk</t>
  </si>
  <si>
    <t>Linia nr 46 - Pułtusk – Pułtusk przez Gzy, Ostaszewo, Gotardy, Przewodowo</t>
  </si>
  <si>
    <t>Prędk.*</t>
  </si>
  <si>
    <t>Pułtusk Cmentarz I</t>
  </si>
  <si>
    <t>Pułtusk 3 Maja Rondo</t>
  </si>
  <si>
    <t>Pułtusk Kościuszki Rondo</t>
  </si>
  <si>
    <t>Pułtusk Rynek</t>
  </si>
  <si>
    <t>Pułtusk ul.Wojska Polskiego</t>
  </si>
  <si>
    <t>Pękowo</t>
  </si>
  <si>
    <t>Przewodowo</t>
  </si>
  <si>
    <t>Kozłówka I</t>
  </si>
  <si>
    <t>Gzy (Urząd Gminy)</t>
  </si>
  <si>
    <t>Gzy Szkoła</t>
  </si>
  <si>
    <t>Gzy kapliczka</t>
  </si>
  <si>
    <t>Borza 1</t>
  </si>
  <si>
    <t>Borza 2</t>
  </si>
  <si>
    <t>Begno I</t>
  </si>
  <si>
    <t>Ostaszewo Wielkie skrz.</t>
  </si>
  <si>
    <t>Szyszki Folwark</t>
  </si>
  <si>
    <t>Słończewo I</t>
  </si>
  <si>
    <t>Słończewo II</t>
  </si>
  <si>
    <t>Gotardy 01/02</t>
  </si>
  <si>
    <t>27</t>
  </si>
  <si>
    <t>Szyszki</t>
  </si>
  <si>
    <t>28</t>
  </si>
  <si>
    <t>Skaszewo Włosciańskie</t>
  </si>
  <si>
    <t>29</t>
  </si>
  <si>
    <t>Żebry Falbogi</t>
  </si>
  <si>
    <t>30</t>
  </si>
  <si>
    <t>Żebry Włosty</t>
  </si>
  <si>
    <t>31</t>
  </si>
  <si>
    <t>Ołdaki</t>
  </si>
  <si>
    <t>32</t>
  </si>
  <si>
    <t>Łady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</si>
  <si>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</si>
  <si>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</si>
  <si>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</si>
  <si>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</si>
  <si>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</si>
  <si>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</si>
  <si>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</si>
  <si>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</si>
  <si>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</si>
  <si>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</si>
  <si>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</si>
  <si>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</si>
  <si>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</si>
  <si>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Czas przejazdu</t>
  </si>
  <si>
    <t>Prędkość komunikacyjna</t>
  </si>
  <si>
    <t>Prędkość techniczna</t>
  </si>
  <si>
    <t>Linia nr 47 - Pułtusk – Pułtusk przez Winnica, Kowalewice, Świercze, Lipniki St.</t>
  </si>
  <si>
    <t>Pułtusk, ul. Tysiąclecia</t>
  </si>
  <si>
    <t>Pułtusk, ul. Mickiewicza</t>
  </si>
  <si>
    <t>Pułtusk DA Nowy Rynek</t>
  </si>
  <si>
    <t>Pułtusk, ul. Nasielska</t>
  </si>
  <si>
    <t>Płocochowo kol.</t>
  </si>
  <si>
    <t>Płocochowo II</t>
  </si>
  <si>
    <t>Golądkowo Kolonia</t>
  </si>
  <si>
    <t>Zbroszki</t>
  </si>
  <si>
    <t>Winnica</t>
  </si>
  <si>
    <t>Gnaty Szczerbaki (skrz)</t>
  </si>
  <si>
    <t>Gnaty Szczerbaki</t>
  </si>
  <si>
    <t>Górki Witowice</t>
  </si>
  <si>
    <t>Górki Baćki</t>
  </si>
  <si>
    <t>Kowalewice Nowe</t>
  </si>
  <si>
    <t>Kowalewice Włościańskie (skrz)</t>
  </si>
  <si>
    <t>Kowalewice Włościańskie (wieś)</t>
  </si>
  <si>
    <t>Ostrzeniewo (skrz.)</t>
  </si>
  <si>
    <t>Ostrzeniewo II (figurka)</t>
  </si>
  <si>
    <t>Świercze, ul. Pułtuska (SKR)</t>
  </si>
  <si>
    <t>Świercze ul. Zwycięzców</t>
  </si>
  <si>
    <t>Prusinowice</t>
  </si>
  <si>
    <t>Sulkowo</t>
  </si>
  <si>
    <t>Strzegocin</t>
  </si>
  <si>
    <t>Kosiorowo</t>
  </si>
  <si>
    <t>Gąsiorowo II</t>
  </si>
  <si>
    <t>Gąsiorowo I (kościół)</t>
  </si>
  <si>
    <t>Tąsewy</t>
  </si>
  <si>
    <t>Skórznice II</t>
  </si>
  <si>
    <t>Skórznice I</t>
  </si>
  <si>
    <t>Stare Bulkowo II</t>
  </si>
  <si>
    <t>Stare Bulkowo I</t>
  </si>
  <si>
    <t>Lipniki Stare II</t>
  </si>
  <si>
    <t>Lipniki Stare I</t>
  </si>
  <si>
    <t>Lipniki Nowe</t>
  </si>
  <si>
    <t>Pułtusk Kościuszki (Rondo)</t>
  </si>
  <si>
    <t>46</t>
  </si>
  <si>
    <t>47</t>
  </si>
  <si>
    <t>Pułtusk, ul. Kościuszki</t>
  </si>
  <si>
    <t>Linia nr 49 - Pułtusk – Pułtusk przez Winnica, Błędostowo, Pokrzywnica.</t>
  </si>
  <si>
    <t>Pułtusk, 3 Maja (Rondo)</t>
  </si>
  <si>
    <t>Lipniki Nowe I</t>
  </si>
  <si>
    <t>Stare Bulkowo</t>
  </si>
  <si>
    <t>Nowe Bulkowo</t>
  </si>
  <si>
    <t>Łachoń</t>
  </si>
  <si>
    <t>Golądkowo Kol II</t>
  </si>
  <si>
    <t>Golądkowo (szkoła)</t>
  </si>
  <si>
    <t>Rębkowo</t>
  </si>
  <si>
    <t>Skoroszki</t>
  </si>
  <si>
    <t>Skorosze</t>
  </si>
  <si>
    <t>Poniaty Wielkie</t>
  </si>
  <si>
    <t>Poniaty (skrz)</t>
  </si>
  <si>
    <t>Smogorzewo Dąbrowa (skrz)</t>
  </si>
  <si>
    <t>Smogorzewo</t>
  </si>
  <si>
    <t>Błędostowo</t>
  </si>
  <si>
    <t>Powielin</t>
  </si>
  <si>
    <t>Wólka Zaleska</t>
  </si>
  <si>
    <t>Budy Pobyłkowskie</t>
  </si>
  <si>
    <t>Pobyłkowo Duże</t>
  </si>
  <si>
    <t>Pobyłkowo Małe</t>
  </si>
  <si>
    <t>Budy Ciepielińskie</t>
  </si>
  <si>
    <t>Trzepowo Parcele (figurka)</t>
  </si>
  <si>
    <t>Trzepowo Parcele</t>
  </si>
  <si>
    <t>Trzepowo Parcele (skrz)</t>
  </si>
  <si>
    <t>Budy Obrębskie II</t>
  </si>
  <si>
    <t>Budy Obrębskie I</t>
  </si>
  <si>
    <t>Obręb (Sołtys)</t>
  </si>
  <si>
    <t>Dzbanice III</t>
  </si>
  <si>
    <t>Dzbanice II (skrz.)</t>
  </si>
  <si>
    <t>Klaski</t>
  </si>
  <si>
    <t>Mory</t>
  </si>
  <si>
    <t>Obrębek (wieś)</t>
  </si>
  <si>
    <t>Pokrzywnica</t>
  </si>
  <si>
    <t>Obrębek</t>
  </si>
  <si>
    <t>Niestępowo</t>
  </si>
  <si>
    <t>Nowe Niestępowo</t>
  </si>
  <si>
    <t>Olbrachcice</t>
  </si>
  <si>
    <t>48</t>
  </si>
  <si>
    <t>Koziegłowy</t>
  </si>
  <si>
    <t>49</t>
  </si>
  <si>
    <t>Kacice</t>
  </si>
  <si>
    <t>50</t>
  </si>
  <si>
    <t>Pułtusk, ul. Warszawska</t>
  </si>
  <si>
    <t>51</t>
  </si>
  <si>
    <t>52</t>
  </si>
  <si>
    <t>Pułtusk, ul. Jana Pawła II</t>
  </si>
  <si>
    <t>53</t>
  </si>
  <si>
    <t>54</t>
  </si>
  <si>
    <t>55</t>
  </si>
  <si>
    <t>Pułtusk, ul. Wojska Polskiego</t>
  </si>
  <si>
    <t>56</t>
  </si>
  <si>
    <t>57</t>
  </si>
  <si>
    <t>58</t>
  </si>
  <si>
    <t>Linia nr 59 - Pułtusk – Pułtusk przez Zatory, Pniewo.</t>
  </si>
  <si>
    <t>Pułtusk, ul. Wyszkowska (skrz.)</t>
  </si>
  <si>
    <t>Grabówiec I</t>
  </si>
  <si>
    <t>Grabówiec Nowy</t>
  </si>
  <si>
    <t>Grabówiec Stara Wieś</t>
  </si>
  <si>
    <t>Lemany</t>
  </si>
  <si>
    <t>Borsuki (skrz.)</t>
  </si>
  <si>
    <t>Borsuki (zakręt)</t>
  </si>
  <si>
    <t>Borsuki Kolonia</t>
  </si>
  <si>
    <t>Łęcino</t>
  </si>
  <si>
    <t>Kruczy Borek</t>
  </si>
  <si>
    <t>Śliski (wieś)</t>
  </si>
  <si>
    <t>Kępa Zatorska</t>
  </si>
  <si>
    <t>Zatory Ośrodek</t>
  </si>
  <si>
    <t>Zatory</t>
  </si>
  <si>
    <t>Zatory Kolonia</t>
  </si>
  <si>
    <t>Wólka Zatorska</t>
  </si>
  <si>
    <t>Ostrówek (skrz. k. Zator)</t>
  </si>
  <si>
    <t>Drwały</t>
  </si>
  <si>
    <t>Cieńsza (skrz.)</t>
  </si>
  <si>
    <t>Cieńsza (OSP)</t>
  </si>
  <si>
    <t>Cieńsza (wieś)</t>
  </si>
  <si>
    <t>Pniewo Kolonia III</t>
  </si>
  <si>
    <t>Lutobrok Folwark</t>
  </si>
  <si>
    <t>Lutobrok Folwark (skrz.)</t>
  </si>
  <si>
    <t>Lutobrok (skrz.)</t>
  </si>
  <si>
    <t>Pniewo (OSP)</t>
  </si>
  <si>
    <t>Pniewo</t>
  </si>
  <si>
    <t>Pniewo Kolonia</t>
  </si>
  <si>
    <t>Topolnica II</t>
  </si>
  <si>
    <t>Topolnica I</t>
  </si>
  <si>
    <t>Gładczyn Gaj</t>
  </si>
  <si>
    <t>Gładczyn Rządowy (skrz.)</t>
  </si>
  <si>
    <t>Gładczyn</t>
  </si>
  <si>
    <t>Grabówiec (las)</t>
  </si>
  <si>
    <t>Pułtusk, ul. Wyszkowska III</t>
  </si>
  <si>
    <t>Pułtusk, ul. Wyszkowska II</t>
  </si>
  <si>
    <t>Gmina Nasielsk</t>
  </si>
  <si>
    <t>ul. Elektronowa 3</t>
  </si>
  <si>
    <t>05-190 Nasielsk</t>
  </si>
  <si>
    <t>Tel.: 23 693 30 00</t>
  </si>
  <si>
    <t>Operator:</t>
  </si>
  <si>
    <t>Nazwa linii komunikacyjnej: linia nr 1 : Nasielsk - Pieścirogi - Mogowo Dworzec Kolejowy</t>
  </si>
  <si>
    <t>Komunikacja zwykła</t>
  </si>
  <si>
    <t>ROZKŁAD JAZDY</t>
  </si>
  <si>
    <t>stanowiący załącznik do Zaświadczenia nr 1/2024 na wykonywanie publicznego transportu zbiorowego</t>
  </si>
  <si>
    <t>Linia nr 1 : Nasielsk - Pieścirogi - Mogowo Dworzec Kolejowy</t>
  </si>
  <si>
    <t>oznaczenie kursu</t>
  </si>
  <si>
    <t>D</t>
  </si>
  <si>
    <t>DC</t>
  </si>
  <si>
    <t>E</t>
  </si>
  <si>
    <t>C</t>
  </si>
  <si>
    <t>Lp.</t>
  </si>
  <si>
    <t>Przystanek</t>
  </si>
  <si>
    <t>Kategoria drogi</t>
  </si>
  <si>
    <t>Odległość między przystankami (km)</t>
  </si>
  <si>
    <t>Odległość narastająca (km)
dot. kursów
nr 225, 233, 241</t>
  </si>
  <si>
    <t>Odległość narastająca (km) pozostałe kursy</t>
  </si>
  <si>
    <t>godz.</t>
  </si>
  <si>
    <t>1.</t>
  </si>
  <si>
    <t>Nasielsk ul. Elektronowa (Urząd) 28</t>
  </si>
  <si>
    <t>G</t>
  </si>
  <si>
    <t>2.</t>
  </si>
  <si>
    <t>Nasielsk ul. Rynek (Skwer) 01</t>
  </si>
  <si>
    <t>P</t>
  </si>
  <si>
    <t>07:20</t>
  </si>
  <si>
    <t>08:20</t>
  </si>
  <si>
    <t>3.</t>
  </si>
  <si>
    <t>Nasielsk ul. Cmentarna 24</t>
  </si>
  <si>
    <t>4.</t>
  </si>
  <si>
    <t>Nasielsk ul. Kościuszki (Krupki) 02</t>
  </si>
  <si>
    <t>W</t>
  </si>
  <si>
    <t>5.</t>
  </si>
  <si>
    <t>Nasielsk ul. Kolejowa (PKO) 04</t>
  </si>
  <si>
    <t>6.</t>
  </si>
  <si>
    <t xml:space="preserve">Nasielsk ul. Kolejowa (Wiśniewo) 06  </t>
  </si>
  <si>
    <t>7.</t>
  </si>
  <si>
    <t>Kosewo (Przed wiaduktem) 01</t>
  </si>
  <si>
    <t>8.</t>
  </si>
  <si>
    <t>Kosewo (Wiadukt) 03</t>
  </si>
  <si>
    <t>9.</t>
  </si>
  <si>
    <t>Stare Pieścirogi ul. Kolejowa 08</t>
  </si>
  <si>
    <t>10.</t>
  </si>
  <si>
    <t>Nowe Pieścirogi ul. Kolejowa 02</t>
  </si>
  <si>
    <t>11.</t>
  </si>
  <si>
    <t>Mogowo ul. Srebrna (Dworzec PKP) 01</t>
  </si>
  <si>
    <t>Prędkość komunikacyjna (km/h)</t>
  </si>
  <si>
    <t>Liczba przystanków</t>
  </si>
  <si>
    <t>Odległość narastająca (km)</t>
  </si>
  <si>
    <t>Oznaczenie linii komunikacyjnej: U</t>
  </si>
  <si>
    <t>Symbol oraz opis oznaczenia:</t>
  </si>
  <si>
    <t>D - kursuje od poniedziałku do piątku oprócz świąt</t>
  </si>
  <si>
    <t>C - kursuje w soboty, niedziele i święta</t>
  </si>
  <si>
    <t>E - kursuje od poniedziałku do soboty oprócz świąt</t>
  </si>
  <si>
    <t>Oznaczenia kategorii dróg:</t>
  </si>
  <si>
    <t>W - droga wojewódzka</t>
  </si>
  <si>
    <t>P - droga powiatowa</t>
  </si>
  <si>
    <t>G - droga gminna</t>
  </si>
  <si>
    <t>Osoba zarządzająca transportem</t>
  </si>
  <si>
    <t>Data</t>
  </si>
  <si>
    <t>Podpis</t>
  </si>
  <si>
    <t xml:space="preserve">Zatwierdzam dnia  ….....................................          </t>
  </si>
  <si>
    <t>….........................................................................</t>
  </si>
  <si>
    <t>/podpis organizatora/</t>
  </si>
  <si>
    <t>Organizator:</t>
  </si>
  <si>
    <t>Linia nr 1 : Mogowo Dworzec Kolejowy - Pieścirogi - Nasielsk</t>
  </si>
  <si>
    <t>Odległość narastająca (km)
dot. kursów
nr 222, 228, 236</t>
  </si>
  <si>
    <t>03:55</t>
  </si>
  <si>
    <t>04:30</t>
  </si>
  <si>
    <t>04:55</t>
  </si>
  <si>
    <t>05:35</t>
  </si>
  <si>
    <t>07:40</t>
  </si>
  <si>
    <t>08:10</t>
  </si>
  <si>
    <t>13:25</t>
  </si>
  <si>
    <t>13:45</t>
  </si>
  <si>
    <t>15:30</t>
  </si>
  <si>
    <t>Nowe Pieścirogi ul. Kolejowa 01</t>
  </si>
  <si>
    <t>Stare Pieścirogi ul. Kolejowa (Szkoła) 03</t>
  </si>
  <si>
    <t>Stare Pieścirogi ul. Makowa 01</t>
  </si>
  <si>
    <t>Stare Pieścirogi (Wiadukt) 04</t>
  </si>
  <si>
    <t>Stare Pieścirogi ul. Kolejowa (Za wiaduktem) 02</t>
  </si>
  <si>
    <t>Nasielsk ul. Kolejowa 05</t>
  </si>
  <si>
    <t>Nasielsk ul. Kolejowa (PKO) 03</t>
  </si>
  <si>
    <t>Nasielsk ul. Cmentarna 25</t>
  </si>
  <si>
    <t>23:25</t>
  </si>
  <si>
    <t xml:space="preserve">Zatwierdzam dnia  ….....................................         </t>
  </si>
  <si>
    <t>Nazwa linii komunikacyjnej: linia nr 2 : Nasielsk – Dobra Wola – Nasielsk</t>
  </si>
  <si>
    <t>stanowiący załącznik do Zaświadczenia nr 2/2024 na wykonywanie publicznego transportu zbiorowego</t>
  </si>
  <si>
    <t>Linia nr 2 : Nasielsk – Dobra Wola – Nasielsk</t>
  </si>
  <si>
    <t>Nasielsku ul. Kolejowa (PKO) 04</t>
  </si>
  <si>
    <t>Stare Pieścirogi ul. Makowa 06</t>
  </si>
  <si>
    <t>12.</t>
  </si>
  <si>
    <t>Mokrzyce Włościańskie 01</t>
  </si>
  <si>
    <t>13.</t>
  </si>
  <si>
    <t>Malczyn (Ruszkowo) 01</t>
  </si>
  <si>
    <t>14.</t>
  </si>
  <si>
    <t>Malczyn 01</t>
  </si>
  <si>
    <t>Cieksyn (Mokrzyce Dworskie) 01</t>
  </si>
  <si>
    <t>15.</t>
  </si>
  <si>
    <t>Wiktorowo 01</t>
  </si>
  <si>
    <t>Borkowo 01</t>
  </si>
  <si>
    <t>16.</t>
  </si>
  <si>
    <t>Wiktorowo 03</t>
  </si>
  <si>
    <t>Dobra Wola 01</t>
  </si>
  <si>
    <t>17.</t>
  </si>
  <si>
    <t>Andzin 02</t>
  </si>
  <si>
    <t>Nowa Wrona 03</t>
  </si>
  <si>
    <t>18.</t>
  </si>
  <si>
    <t>Cieksyn ul. Piłsudskiego (Szkoła) 04</t>
  </si>
  <si>
    <t>Dobra Wola (wiata) 03</t>
  </si>
  <si>
    <t>19.</t>
  </si>
  <si>
    <t>Cieksyn, ul. Piłsudskiego 06</t>
  </si>
  <si>
    <t>Dobra Wola (wiata) 04</t>
  </si>
  <si>
    <t>20.</t>
  </si>
  <si>
    <t>Dobra Wola (wiata) 05</t>
  </si>
  <si>
    <t>21.</t>
  </si>
  <si>
    <t>Borkowo 02</t>
  </si>
  <si>
    <t>22.</t>
  </si>
  <si>
    <t>Cieksyn, ul. Piłsudskiego 07</t>
  </si>
  <si>
    <t>23.</t>
  </si>
  <si>
    <t>Cieksyn ul. Piłsudskiego 05</t>
  </si>
  <si>
    <t>24.</t>
  </si>
  <si>
    <t>25.</t>
  </si>
  <si>
    <t>Wiktorowo  04</t>
  </si>
  <si>
    <t>26.</t>
  </si>
  <si>
    <t>Wiktorowo 02</t>
  </si>
  <si>
    <t>27.</t>
  </si>
  <si>
    <t>Mokrzyce Dworskie 02</t>
  </si>
  <si>
    <t>28.</t>
  </si>
  <si>
    <t>Ruszkowo 02</t>
  </si>
  <si>
    <t>29.</t>
  </si>
  <si>
    <t>Mokrzyce Włościańskie 02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</si>
  <si>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</si>
  <si>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</si>
  <si>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</si>
  <si>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</si>
  <si>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</si>
  <si>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</si>
  <si>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</si>
  <si>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</si>
  <si>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</si>
  <si>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</si>
  <si>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</si>
  <si>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</si>
  <si>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Nazwa linii komunikacyjnej: linia nr 3 : Nasielsk –  Lubomin – Nasielsk</t>
  </si>
  <si>
    <t>stanowiący załącznik do Zaświadczenia nr 3/2024 na wykonywanie publicznego transportu zbiorowego</t>
  </si>
  <si>
    <t>Linia nr 3 : Nasielsk –  Lubomin – Nasielsk</t>
  </si>
  <si>
    <t>Mazewo Włościańskie 01</t>
  </si>
  <si>
    <t>Jackowo Włościańskie 01</t>
  </si>
  <si>
    <t>Jackowo Dworskie 01</t>
  </si>
  <si>
    <t>Jackowo Dworskie 02</t>
  </si>
  <si>
    <t>Lubomin (Jackowo Oktawin) 01</t>
  </si>
  <si>
    <t>Lubomin 02</t>
  </si>
  <si>
    <t>Mazewo Dworskie B 03</t>
  </si>
  <si>
    <t>Mazewo Dworskie A 01</t>
  </si>
  <si>
    <t>Słustowo 01</t>
  </si>
  <si>
    <t>Mazewo Dworskie A (Słustowo) 04</t>
  </si>
  <si>
    <t>Mazewo Dworskie A 02</t>
  </si>
  <si>
    <t>Kątne 01</t>
  </si>
  <si>
    <t>Kątne 02</t>
  </si>
  <si>
    <t>Chlebiotki 01</t>
  </si>
  <si>
    <t>Kosewo 04</t>
  </si>
  <si>
    <t>Kosewo 05</t>
  </si>
  <si>
    <t>Nazwa linii komunikacyjnej: linia nr 4: Nasielsk – Nuna  – Nasielsk</t>
  </si>
  <si>
    <t>stanowiący załącznik do Zaświadczenia nr 4/20224 na wykonywanie publicznego transportu zbiorowego</t>
  </si>
  <si>
    <t>Linia nr 4 : Nasielsk – Nuna  – Nasielsk</t>
  </si>
  <si>
    <t>2, 5</t>
  </si>
  <si>
    <t>Nasielsk ul. Lipowa (Szkoła) 27</t>
  </si>
  <si>
    <t>Nasielsk ul. Warszawska (Sanibud) 12</t>
  </si>
  <si>
    <t>Pniewo (Stacja Paliw) 02</t>
  </si>
  <si>
    <t>Chrcynno 02</t>
  </si>
  <si>
    <t>Chechnówka 02</t>
  </si>
  <si>
    <t>Lorcin (Klusówka) 02</t>
  </si>
  <si>
    <t>Popowo Borowe (Nuna) 01</t>
  </si>
  <si>
    <t>Nuna 01</t>
  </si>
  <si>
    <t>Nuna 02</t>
  </si>
  <si>
    <t>Nuna 03</t>
  </si>
  <si>
    <t>Nuna 04</t>
  </si>
  <si>
    <t>Nuna 05</t>
  </si>
  <si>
    <t>Młodzianowo 01</t>
  </si>
  <si>
    <t>Krogule 01</t>
  </si>
  <si>
    <t>Budy Siennickie 01</t>
  </si>
  <si>
    <t>Cegielnia Psucka 01</t>
  </si>
  <si>
    <t>Psucin ul. Warszawska (OSP) 03</t>
  </si>
  <si>
    <t>Miękoszynek 02</t>
  </si>
  <si>
    <t>Studzianki (PKP) 01</t>
  </si>
  <si>
    <t>Studzianki 02</t>
  </si>
  <si>
    <t>Wągrodno 04</t>
  </si>
  <si>
    <t>Wągrodno 02</t>
  </si>
  <si>
    <t>Siennica ul. Akacjowa 02</t>
  </si>
  <si>
    <t>Nasielsk ul. POW 16</t>
  </si>
  <si>
    <t>Nasielsk ul. POW (ul. Wyszyńskiego) 18</t>
  </si>
  <si>
    <t>Nasielsk ul. Lipowa (Szkoła) 26</t>
  </si>
  <si>
    <t>2 - kursuje we wtorki</t>
  </si>
  <si>
    <t>5 - kursuje w piątki</t>
  </si>
  <si>
    <t>Nazwa linii komunikacyjnej: linia nr 5:  Nasielsk - Krzyczki - Nasielsk</t>
  </si>
  <si>
    <t>stanowiący załącznik do Zaświadczenia nr 5/2024 na wykonywanie publicznego transportu zbiorowego</t>
  </si>
  <si>
    <t>Linia nr 5 : Nasielsk – Krzyczki – Nasielsk</t>
  </si>
  <si>
    <t>Nasielsk ul. Pniewska Górka 20</t>
  </si>
  <si>
    <t>Krzyczki Żabiczki 01</t>
  </si>
  <si>
    <t>Krzyczki-Pieniążki 05</t>
  </si>
  <si>
    <t>Krzyczki Szumne 02</t>
  </si>
  <si>
    <t>Krzyczki Szumne 01</t>
  </si>
  <si>
    <t>Krzyczki Pieniążki (Glice) 01</t>
  </si>
  <si>
    <t>Głodowo Wielkie 01</t>
  </si>
  <si>
    <t>Głodowo Wielkie 02</t>
  </si>
  <si>
    <t>Nasielsk ul. Topolowa 21</t>
  </si>
  <si>
    <t>Nasielsk ul. Młynarska (Osiedle Brzozowa) 22</t>
  </si>
  <si>
    <t>Nazwa linii komunikacyjnej: linia nr 6 : Nasielsk – Popowo Borowe – Nasielsk</t>
  </si>
  <si>
    <t>stanowiący załącznik do Zaświadczenia nr 6/2024 na wykonywanie publicznego transportu zbiorowego</t>
  </si>
  <si>
    <t>Linia nr 6 : Nasielsk – Popowo Borowe – Nasielsk</t>
  </si>
  <si>
    <t>Popowo Borowe 05</t>
  </si>
  <si>
    <t>Jaskółowo 01</t>
  </si>
  <si>
    <t>Popowo Borowe (Południe) 04</t>
  </si>
  <si>
    <t>Lorcin 03</t>
  </si>
  <si>
    <t>Żabiczyn 01</t>
  </si>
  <si>
    <t>Lorcin (Klusówka) 01</t>
  </si>
  <si>
    <t>Chechnówka 01</t>
  </si>
  <si>
    <t>Chrcynno 01</t>
  </si>
  <si>
    <t>Nasielsk, ul. Warszawska (Chorten) 13</t>
  </si>
  <si>
    <t>Nasielsk ul. Warszawska (Apteka) 11</t>
  </si>
  <si>
    <t>Nazwa linii komunikacyjnej: linia nr 7:  Nasielsk - Dębinki - Nasielsk</t>
  </si>
  <si>
    <t>stanowiący załącznik do Zaświadczenia nr 7/2024 na wykonywanie publicznego transportu zbiorowego</t>
  </si>
  <si>
    <t>Linia nr 7: Nasielsk – Dębinki – Nasielsk</t>
  </si>
  <si>
    <t>Nasielsk ul. POW (ul. Podmiejska) 19</t>
  </si>
  <si>
    <t>Nasielsk ul. POW (ul. Piaskowa) 17</t>
  </si>
  <si>
    <t>Siennica ul. Akacjowa 01</t>
  </si>
  <si>
    <t>Mogowo ul. Długa 01</t>
  </si>
  <si>
    <t>Morgi 01</t>
  </si>
  <si>
    <t>Czajki 01</t>
  </si>
  <si>
    <t>Cieksyn (Lelewo) 02</t>
  </si>
  <si>
    <t>Zaborze 01</t>
  </si>
  <si>
    <t>Miękoszyn 01</t>
  </si>
  <si>
    <t>Toruń Dworski 01</t>
  </si>
  <si>
    <t>Miękoszyn ul. Polnych Kwiatów 02</t>
  </si>
  <si>
    <t>Studzianki (PKP) 03</t>
  </si>
  <si>
    <t>Dębinki 01</t>
  </si>
  <si>
    <t>Morgi 02</t>
  </si>
  <si>
    <t>Mogowo ul. Długa 02</t>
  </si>
  <si>
    <t>Nazwa linii komunikacyjnej: linia nr 8 : Nasielsk – Pianowo Daczki – Kędzierzawice</t>
  </si>
  <si>
    <t>stanowiący załącznik do Zaświadczenia nr 8/2024 na wykonywanie publicznego transportu zbiorowego</t>
  </si>
  <si>
    <t>Linia nr 8 : Nasielsk – Pianowo Daczki – Kędzierzawice</t>
  </si>
  <si>
    <r>
      <t>09</t>
    </r>
    <r>
      <rPr>
        <b/>
        <sz val="8"/>
        <color rgb="FF000000"/>
        <rFont val="Segoe UI"/>
        <family val="2"/>
        <charset val="238"/>
      </rPr>
      <t>:10</t>
    </r>
  </si>
  <si>
    <t>Kędzierzawice 01</t>
  </si>
  <si>
    <t>Nasielsk ul. Młynarska (Osiedle Brzozowa) 23</t>
  </si>
  <si>
    <t>Pianowo Daczki 02</t>
  </si>
  <si>
    <t>Nasielsk ul. Młynarska (ul. Jesionowa) 15</t>
  </si>
  <si>
    <t>Nasielsk ul. Młynarska (ul. Broninek) 14</t>
  </si>
  <si>
    <t>Pianowo Daczki 01</t>
  </si>
  <si>
    <t>Nazwa linii komunikacyjnej: linia nr 9 : Nasielsk – Cieksyn – Nasielsk</t>
  </si>
  <si>
    <t>Linia nr 9 : Nasielsk – Cieksyn – Nasielsk</t>
  </si>
  <si>
    <t>Nazwa linii komunikacyjnej: linia nr 1 : Mogowo Dworzec Kolejowy - Nasielsk - Pieścirogi</t>
  </si>
  <si>
    <t>…................................................</t>
  </si>
  <si>
    <t>…...............................................</t>
  </si>
  <si>
    <t>Tel.: …...........................</t>
  </si>
  <si>
    <t>KRS: …..........................., NIP: …...........................</t>
  </si>
  <si>
    <t>Rozkład jazdy obowiązuje od 02.01.2026 do 31.12.2026</t>
  </si>
  <si>
    <t>…........................................................................</t>
  </si>
  <si>
    <t>KRS: …................., NIP: …...........................</t>
  </si>
  <si>
    <t>…..................................................................</t>
  </si>
  <si>
    <t>Tel.: …....................</t>
  </si>
  <si>
    <t>KRS: …......................., NIP: …..........................</t>
  </si>
  <si>
    <t>….................................................................................</t>
  </si>
  <si>
    <t>…................................................................................</t>
  </si>
  <si>
    <t>Tel.: …............................................</t>
  </si>
  <si>
    <t>KRS: …......................., NIP: ….....................</t>
  </si>
  <si>
    <t>….......................................................................</t>
  </si>
  <si>
    <t>Tel.: …..................................</t>
  </si>
  <si>
    <t>KRS: ….................., NIP: ….......................</t>
  </si>
  <si>
    <t>Tel.: ..................................................</t>
  </si>
  <si>
    <t>KRS: …......................., NIP: …............................</t>
  </si>
  <si>
    <t>Tel.: …..............................</t>
  </si>
  <si>
    <t>KRS:….............................., NIP: …....................</t>
  </si>
  <si>
    <t>…...........................................................</t>
  </si>
  <si>
    <t>…..........................................................</t>
  </si>
  <si>
    <t>Tel.: …........................................</t>
  </si>
  <si>
    <t>KRS: …......................., NIP: …................................</t>
  </si>
  <si>
    <t>….......................................................</t>
  </si>
  <si>
    <t>Tel.:…...................................</t>
  </si>
  <si>
    <t>KRS: …...................., NIP: ….......................</t>
  </si>
  <si>
    <t>Rozkład jazdy obowiązuje od 01.01.2026 do 31.12.2026</t>
  </si>
  <si>
    <t>Tel.: …..........................</t>
  </si>
  <si>
    <t>KRS: ….........................., NIP: …............................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</si>
</sst>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[$-415]General"/>
    <numFmt numFmtId="165" formatCode="hh&quot;:&quot;mm"/>
    <numFmt numFmtId="166" formatCode="0.0"/>
    <numFmt numFmtId="167" formatCode="[$-415]#,##0"/>
    <numFmt numFmtId="168" formatCode="#,##0.0"/>
    <numFmt numFmtId="169" formatCode="[$-415]0.00"/>
    <numFmt numFmtId="170" formatCode="[$-415]#,##0.00"/>
    <numFmt numFmtId="171" formatCode="[hh]&quot;:&quot;mm&quot;:&quot;ss"/>
    <numFmt numFmtId="172" formatCode="[$-415]hh&quot;:&quot;mm"/>
    <numFmt numFmtId="173" formatCode="[$-415]0.00%"/>
    <numFmt numFmtId="174" formatCode="0.00000"/>
    <numFmt numFmtId="175" formatCode="0.000"/>
    <numFmt numFmtId="176" formatCode="yyyy\-mm\-dd"/>
    <numFmt numFmtId="177" formatCode="[$-415]h&quot;:&quot;mm&quot;:&quot;ss&quot; &quot;AM/PM"/>
    <numFmt numFmtId="178" formatCode="#,##0.00&quot; &quot;[$zł-415];[Red]&quot;-&quot;#,##0.00&quot; &quot;[$zł-415]"/>
  </numFmts>
  <fonts count="43">
    <font>
      <sz val="11"/>
      <color rgb="FF000000"/>
      <name val="Arial1"/>
      <charset val="238"/>
    </font>
    <font>
      <sz val="10"/>
      <color rgb="FFFFFFFF"/>
      <name val="Arial CE"/>
      <charset val="238"/>
    </font>
    <font>
      <b/>
      <sz val="10"/>
      <color rgb="FF000000"/>
      <name val="Arial CE"/>
      <charset val="238"/>
    </font>
    <font>
      <sz val="10"/>
      <color rgb="FFCC0000"/>
      <name val="Arial CE"/>
      <charset val="238"/>
    </font>
    <font>
      <b/>
      <sz val="10"/>
      <color rgb="FFFFFFFF"/>
      <name val="Arial CE"/>
      <charset val="238"/>
    </font>
    <font>
      <i/>
      <sz val="10"/>
      <color rgb="FF808080"/>
      <name val="Arial CE"/>
      <charset val="238"/>
    </font>
    <font>
      <sz val="10"/>
      <color rgb="FF006600"/>
      <name val="Arial CE"/>
      <charset val="238"/>
    </font>
    <font>
      <b/>
      <i/>
      <sz val="16"/>
      <color rgb="FF000000"/>
      <name val="Arial1"/>
      <charset val="238"/>
    </font>
    <font>
      <b/>
      <sz val="24"/>
      <color rgb="FF000000"/>
      <name val="Arial CE"/>
      <charset val="238"/>
    </font>
    <font>
      <sz val="18"/>
      <color rgb="FF000000"/>
      <name val="Arial CE"/>
      <charset val="238"/>
    </font>
    <font>
      <sz val="12"/>
      <color rgb="FF000000"/>
      <name val="Arial CE"/>
      <charset val="238"/>
    </font>
    <font>
      <u/>
      <sz val="10"/>
      <color rgb="FF0000EE"/>
      <name val="Arial CE"/>
      <charset val="238"/>
    </font>
    <font>
      <sz val="10"/>
      <color rgb="FF996600"/>
      <name val="Arial CE"/>
      <charset val="238"/>
    </font>
    <font>
      <sz val="10"/>
      <color rgb="FF333333"/>
      <name val="Arial CE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 CE"/>
      <charset val="238"/>
    </font>
    <font>
      <sz val="10"/>
      <color rgb="FF000000"/>
      <name val="Arial CE"/>
      <charset val="238"/>
    </font>
    <font>
      <sz val="9"/>
      <color rgb="FF000000"/>
      <name val="Arial CE"/>
      <charset val="238"/>
    </font>
    <font>
      <b/>
      <sz val="10"/>
      <color rgb="FF000000"/>
      <name val="Arial CE1"/>
      <charset val="238"/>
    </font>
    <font>
      <sz val="10"/>
      <color rgb="FF000000"/>
      <name val="Arial CE1"/>
      <charset val="238"/>
    </font>
    <font>
      <sz val="12"/>
      <color rgb="FF000000"/>
      <name val="Arial1"/>
      <charset val="238"/>
    </font>
    <font>
      <sz val="10"/>
      <color rgb="FF000000"/>
      <name val="Arial11"/>
      <charset val="238"/>
    </font>
    <font>
      <sz val="10"/>
      <color rgb="FF000000"/>
      <name val="Arial1"/>
      <charset val="238"/>
    </font>
    <font>
      <b/>
      <sz val="11"/>
      <color rgb="FF000000"/>
      <name val="Arial CE"/>
      <charset val="238"/>
    </font>
    <font>
      <b/>
      <sz val="9"/>
      <color rgb="FF000000"/>
      <name val="Arial CE"/>
      <charset val="238"/>
    </font>
    <font>
      <sz val="8"/>
      <color rgb="FF000000"/>
      <name val="Arial CE"/>
      <charset val="238"/>
    </font>
    <font>
      <b/>
      <sz val="8"/>
      <color rgb="FF000000"/>
      <name val="Arial1"/>
      <charset val="238"/>
    </font>
    <font>
      <sz val="8"/>
      <color rgb="FF000000"/>
      <name val="Arial1"/>
      <charset val="238"/>
    </font>
    <font>
      <b/>
      <sz val="10"/>
      <color rgb="FF000000"/>
      <name val="Arial11"/>
      <charset val="238"/>
    </font>
    <font>
      <b/>
      <sz val="11"/>
      <color rgb="FF000000"/>
      <name val="Arial1"/>
      <charset val="238"/>
    </font>
    <font>
      <b/>
      <sz val="11"/>
      <color rgb="FF000000"/>
      <name val="Arial11"/>
      <charset val="238"/>
    </font>
    <font>
      <sz val="16"/>
      <color rgb="FF000000"/>
      <name val="Arial1"/>
      <charset val="238"/>
    </font>
    <font>
      <sz val="11"/>
      <color rgb="FFFF0000"/>
      <name val="Arial1"/>
      <charset val="238"/>
    </font>
    <font>
      <sz val="9"/>
      <color rgb="FF000000"/>
      <name val="Arial1"/>
      <charset val="238"/>
    </font>
    <font>
      <sz val="9"/>
      <color rgb="FF000000"/>
      <name val="Arial11"/>
      <charset val="238"/>
    </font>
    <font>
      <b/>
      <sz val="9"/>
      <color rgb="FF000000"/>
      <name val="Arial11"/>
      <charset val="238"/>
    </font>
    <font>
      <b/>
      <sz val="12"/>
      <color rgb="FF000000"/>
      <name val="Arial CE"/>
      <charset val="238"/>
    </font>
    <font>
      <b/>
      <sz val="10"/>
      <color rgb="FF000000"/>
      <name val="Arial1"/>
      <charset val="238"/>
    </font>
    <font>
      <b/>
      <sz val="8"/>
      <color rgb="FF000000"/>
      <name val="Arial CE"/>
      <charset val="238"/>
    </font>
    <font>
      <sz val="8"/>
      <color rgb="FF000000"/>
      <name val="Arial11"/>
      <charset val="238"/>
    </font>
    <font>
      <b/>
      <sz val="8"/>
      <color rgb="FF000000"/>
      <name val="Arial11"/>
      <charset val="238"/>
    </font>
    <font>
      <b/>
      <sz val="8"/>
      <color rgb="FF000000"/>
      <name val="Segoe UI"/>
      <family val="2"/>
      <charset val="238"/>
    </font>
    <font>
      <b/>
      <sz val="11"/>
      <color rgb="FFFF000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1" fillId="2" borderId="0"/>
    <xf numFmtId="164" fontId="1" fillId="3" borderId="0"/>
    <xf numFmtId="164" fontId="2" fillId="4" borderId="0"/>
    <xf numFmtId="164" fontId="2" fillId="0" borderId="0"/>
    <xf numFmtId="164" fontId="3" fillId="5" borderId="0"/>
    <xf numFmtId="164" fontId="4" fillId="6" borderId="0"/>
    <xf numFmtId="164" fontId="5" fillId="0" borderId="0"/>
    <xf numFmtId="164" fontId="6" fillId="7" borderId="0"/>
    <xf numFmtId="0" fontId="7" fillId="0" borderId="0">
      <alignment horizontal="center"/>
    </xf>
    <xf numFmtId="164" fontId="8" fillId="0" borderId="0"/>
    <xf numFmtId="164" fontId="9" fillId="0" borderId="0"/>
    <xf numFmtId="164" fontId="10" fillId="0" borderId="0"/>
    <xf numFmtId="0" fontId="7" fillId="0" borderId="0">
      <alignment horizontal="center" textRotation="90"/>
    </xf>
    <xf numFmtId="164" fontId="11" fillId="0" borderId="0"/>
    <xf numFmtId="164" fontId="12" fillId="8" borderId="0"/>
    <xf numFmtId="164" fontId="13" fillId="8" borderId="1"/>
    <xf numFmtId="0" fontId="14" fillId="0" borderId="0"/>
    <xf numFmtId="178" fontId="14" fillId="0" borderId="0"/>
    <xf numFmtId="164" fontId="15" fillId="0" borderId="0"/>
    <xf numFmtId="164" fontId="15" fillId="0" borderId="0"/>
    <xf numFmtId="164" fontId="3" fillId="0" borderId="0"/>
  </cellStyleXfs>
  <cellXfs count="604">
    <xf numFmtId="0" fontId="0" fillId="0" borderId="0" xfId="0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16" fillId="0" borderId="3" xfId="0" applyFont="1" applyBorder="1" applyAlignment="1">
      <alignment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0" fillId="0" borderId="2" xfId="0" applyBorder="1"/>
    <xf numFmtId="0" fontId="16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165" fontId="16" fillId="0" borderId="10" xfId="0" applyNumberFormat="1" applyFont="1" applyBorder="1" applyAlignment="1">
      <alignment horizontal="center" vertical="center"/>
    </xf>
    <xf numFmtId="165" fontId="16" fillId="0" borderId="11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6" fillId="0" borderId="13" xfId="0" applyNumberFormat="1" applyFont="1" applyBorder="1" applyAlignment="1">
      <alignment horizontal="center" vertical="center"/>
    </xf>
    <xf numFmtId="165" fontId="16" fillId="0" borderId="14" xfId="0" applyNumberFormat="1" applyFont="1" applyBorder="1" applyAlignment="1">
      <alignment horizontal="center" vertical="center"/>
    </xf>
    <xf numFmtId="165" fontId="16" fillId="0" borderId="15" xfId="0" applyNumberFormat="1" applyFont="1" applyBorder="1" applyAlignment="1">
      <alignment horizontal="center" vertical="center"/>
    </xf>
    <xf numFmtId="165" fontId="16" fillId="0" borderId="8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6" fillId="0" borderId="12" xfId="0" applyNumberFormat="1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5" fontId="16" fillId="0" borderId="18" xfId="0" applyNumberFormat="1" applyFont="1" applyBorder="1" applyAlignment="1">
      <alignment horizontal="center" vertical="center"/>
    </xf>
    <xf numFmtId="165" fontId="16" fillId="0" borderId="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7" fontId="16" fillId="0" borderId="0" xfId="0" applyNumberFormat="1" applyFont="1" applyAlignment="1">
      <alignment vertical="center"/>
    </xf>
    <xf numFmtId="167" fontId="16" fillId="0" borderId="19" xfId="0" applyNumberFormat="1" applyFont="1" applyBorder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167" fontId="16" fillId="0" borderId="20" xfId="0" applyNumberFormat="1" applyFont="1" applyBorder="1" applyAlignment="1">
      <alignment horizontal="center" vertical="center"/>
    </xf>
    <xf numFmtId="166" fontId="16" fillId="0" borderId="20" xfId="0" applyNumberFormat="1" applyFon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8" fontId="16" fillId="0" borderId="4" xfId="0" applyNumberFormat="1" applyFont="1" applyBorder="1" applyAlignment="1">
      <alignment horizontal="center" vertical="center"/>
    </xf>
    <xf numFmtId="167" fontId="16" fillId="0" borderId="21" xfId="0" applyNumberFormat="1" applyFont="1" applyBorder="1" applyAlignment="1">
      <alignment horizontal="center" vertical="center"/>
    </xf>
    <xf numFmtId="167" fontId="16" fillId="0" borderId="12" xfId="0" applyNumberFormat="1" applyFont="1" applyBorder="1" applyAlignment="1">
      <alignment horizontal="center" vertical="center"/>
    </xf>
    <xf numFmtId="167" fontId="16" fillId="0" borderId="14" xfId="0" applyNumberFormat="1" applyFon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16" fillId="0" borderId="5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165" fontId="16" fillId="0" borderId="22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5" fontId="16" fillId="0" borderId="24" xfId="0" applyNumberFormat="1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165" fontId="16" fillId="0" borderId="21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67" fontId="16" fillId="0" borderId="3" xfId="0" applyNumberFormat="1" applyFont="1" applyBorder="1" applyAlignment="1">
      <alignment horizontal="center" vertical="center"/>
    </xf>
    <xf numFmtId="167" fontId="16" fillId="0" borderId="2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165" fontId="16" fillId="0" borderId="7" xfId="0" applyNumberFormat="1" applyFont="1" applyBorder="1" applyAlignment="1">
      <alignment vertical="center"/>
    </xf>
    <xf numFmtId="165" fontId="16" fillId="0" borderId="11" xfId="0" applyNumberFormat="1" applyFont="1" applyBorder="1" applyAlignment="1">
      <alignment vertical="center"/>
    </xf>
    <xf numFmtId="49" fontId="16" fillId="0" borderId="7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167" fontId="16" fillId="0" borderId="19" xfId="0" applyNumberFormat="1" applyFont="1" applyBorder="1" applyAlignment="1">
      <alignment vertical="center"/>
    </xf>
    <xf numFmtId="166" fontId="16" fillId="0" borderId="4" xfId="0" applyNumberFormat="1" applyFont="1" applyBorder="1" applyAlignment="1">
      <alignment horizontal="center" vertical="center"/>
    </xf>
    <xf numFmtId="168" fontId="16" fillId="0" borderId="4" xfId="0" applyNumberFormat="1" applyFont="1" applyBorder="1" applyAlignment="1">
      <alignment vertical="center"/>
    </xf>
    <xf numFmtId="167" fontId="16" fillId="0" borderId="20" xfId="0" applyNumberFormat="1" applyFont="1" applyBorder="1" applyAlignment="1">
      <alignment vertical="center"/>
    </xf>
    <xf numFmtId="167" fontId="16" fillId="0" borderId="21" xfId="0" applyNumberFormat="1" applyFont="1" applyBorder="1" applyAlignment="1">
      <alignment vertical="center"/>
    </xf>
    <xf numFmtId="167" fontId="16" fillId="0" borderId="12" xfId="0" applyNumberFormat="1" applyFont="1" applyBorder="1" applyAlignment="1">
      <alignment vertical="center"/>
    </xf>
    <xf numFmtId="167" fontId="16" fillId="0" borderId="5" xfId="0" applyNumberFormat="1" applyFont="1" applyBorder="1" applyAlignment="1">
      <alignment vertical="center"/>
    </xf>
    <xf numFmtId="167" fontId="16" fillId="0" borderId="14" xfId="0" applyNumberFormat="1" applyFont="1" applyBorder="1" applyAlignment="1">
      <alignment vertical="center"/>
    </xf>
    <xf numFmtId="0" fontId="16" fillId="0" borderId="19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49" fontId="16" fillId="0" borderId="10" xfId="0" applyNumberFormat="1" applyFont="1" applyBorder="1" applyAlignment="1">
      <alignment horizontal="center" vertical="center"/>
    </xf>
    <xf numFmtId="165" fontId="16" fillId="0" borderId="26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65" fontId="16" fillId="0" borderId="2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16" fillId="0" borderId="21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165" fontId="16" fillId="0" borderId="18" xfId="0" applyNumberFormat="1" applyFont="1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67" fontId="16" fillId="0" borderId="4" xfId="0" applyNumberFormat="1" applyFont="1" applyBorder="1" applyAlignment="1">
      <alignment vertical="center"/>
    </xf>
    <xf numFmtId="166" fontId="16" fillId="0" borderId="2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0" fontId="18" fillId="0" borderId="1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65" fontId="16" fillId="0" borderId="1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6" fontId="16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16" fillId="0" borderId="5" xfId="0" applyNumberFormat="1" applyFont="1" applyBorder="1" applyAlignment="1">
      <alignment horizontal="center" vertical="center"/>
    </xf>
    <xf numFmtId="166" fontId="21" fillId="0" borderId="17" xfId="0" applyNumberFormat="1" applyFont="1" applyBorder="1" applyAlignment="1">
      <alignment horizontal="center" vertical="top"/>
    </xf>
    <xf numFmtId="165" fontId="22" fillId="0" borderId="14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top"/>
    </xf>
    <xf numFmtId="0" fontId="21" fillId="0" borderId="29" xfId="0" applyFont="1" applyBorder="1" applyAlignment="1">
      <alignment horizontal="left" vertical="top"/>
    </xf>
    <xf numFmtId="166" fontId="16" fillId="0" borderId="3" xfId="0" applyNumberFormat="1" applyFont="1" applyBorder="1" applyAlignment="1">
      <alignment horizontal="center" vertical="center"/>
    </xf>
    <xf numFmtId="165" fontId="22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top"/>
    </xf>
    <xf numFmtId="169" fontId="16" fillId="0" borderId="17" xfId="0" applyNumberFormat="1" applyFont="1" applyBorder="1" applyAlignment="1">
      <alignment horizontal="center" vertical="center"/>
    </xf>
    <xf numFmtId="169" fontId="16" fillId="0" borderId="5" xfId="0" applyNumberFormat="1" applyFont="1" applyBorder="1" applyAlignment="1">
      <alignment horizontal="center" vertical="center"/>
    </xf>
    <xf numFmtId="169" fontId="16" fillId="0" borderId="2" xfId="0" applyNumberFormat="1" applyFont="1" applyBorder="1" applyAlignment="1">
      <alignment horizontal="center" vertical="center"/>
    </xf>
    <xf numFmtId="169" fontId="16" fillId="0" borderId="0" xfId="0" applyNumberFormat="1" applyFont="1" applyAlignment="1">
      <alignment horizontal="center" vertical="center"/>
    </xf>
    <xf numFmtId="170" fontId="16" fillId="0" borderId="0" xfId="0" applyNumberFormat="1" applyFont="1" applyAlignment="1">
      <alignment horizontal="center" vertical="center"/>
    </xf>
    <xf numFmtId="169" fontId="16" fillId="0" borderId="12" xfId="0" applyNumberFormat="1" applyFont="1" applyBorder="1" applyAlignment="1">
      <alignment horizontal="center" vertical="center"/>
    </xf>
    <xf numFmtId="170" fontId="16" fillId="0" borderId="12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21" fillId="0" borderId="0" xfId="0" applyFont="1" applyAlignment="1">
      <alignment horizontal="left" vertical="top"/>
    </xf>
    <xf numFmtId="169" fontId="16" fillId="0" borderId="27" xfId="0" applyNumberFormat="1" applyFont="1" applyBorder="1" applyAlignment="1">
      <alignment horizontal="center" vertical="center"/>
    </xf>
    <xf numFmtId="0" fontId="16" fillId="0" borderId="0" xfId="0" applyFont="1"/>
    <xf numFmtId="0" fontId="16" fillId="0" borderId="16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165" fontId="16" fillId="0" borderId="29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167" fontId="16" fillId="0" borderId="16" xfId="0" applyNumberFormat="1" applyFont="1" applyBorder="1" applyAlignment="1">
      <alignment vertical="center"/>
    </xf>
    <xf numFmtId="167" fontId="16" fillId="0" borderId="29" xfId="0" applyNumberFormat="1" applyFont="1" applyBorder="1" applyAlignment="1">
      <alignment vertical="center"/>
    </xf>
    <xf numFmtId="167" fontId="16" fillId="0" borderId="29" xfId="0" applyNumberFormat="1" applyFont="1" applyBorder="1" applyAlignment="1">
      <alignment horizontal="center" vertical="center"/>
    </xf>
    <xf numFmtId="166" fontId="16" fillId="0" borderId="29" xfId="0" applyNumberFormat="1" applyFont="1" applyBorder="1" applyAlignment="1">
      <alignment horizontal="center" vertical="center"/>
    </xf>
    <xf numFmtId="169" fontId="16" fillId="0" borderId="29" xfId="0" applyNumberFormat="1" applyFont="1" applyBorder="1" applyAlignment="1">
      <alignment horizontal="center" vertical="center"/>
    </xf>
    <xf numFmtId="170" fontId="16" fillId="0" borderId="29" xfId="0" applyNumberFormat="1" applyFont="1" applyBorder="1" applyAlignment="1">
      <alignment horizontal="center" vertical="center"/>
    </xf>
    <xf numFmtId="167" fontId="16" fillId="0" borderId="17" xfId="0" applyNumberFormat="1" applyFont="1" applyBorder="1" applyAlignment="1">
      <alignment vertical="center"/>
    </xf>
    <xf numFmtId="0" fontId="23" fillId="9" borderId="0" xfId="0" applyFont="1" applyFill="1"/>
    <xf numFmtId="49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23" fillId="9" borderId="0" xfId="0" applyFont="1" applyFill="1" applyAlignment="1">
      <alignment horizontal="center" vertical="center" wrapText="1"/>
    </xf>
    <xf numFmtId="0" fontId="0" fillId="9" borderId="0" xfId="0" applyFill="1"/>
    <xf numFmtId="173" fontId="0" fillId="9" borderId="0" xfId="0" applyNumberFormat="1" applyFill="1"/>
    <xf numFmtId="0" fontId="15" fillId="9" borderId="0" xfId="0" applyFont="1" applyFill="1"/>
    <xf numFmtId="49" fontId="15" fillId="9" borderId="0" xfId="0" applyNumberFormat="1" applyFont="1" applyFill="1" applyAlignment="1">
      <alignment horizontal="center"/>
    </xf>
    <xf numFmtId="0" fontId="15" fillId="9" borderId="0" xfId="0" applyFont="1" applyFill="1" applyAlignment="1">
      <alignment horizontal="center" vertical="center"/>
    </xf>
    <xf numFmtId="0" fontId="15" fillId="0" borderId="0" xfId="0" applyFont="1"/>
    <xf numFmtId="0" fontId="16" fillId="9" borderId="0" xfId="0" applyFont="1" applyFill="1"/>
    <xf numFmtId="49" fontId="16" fillId="9" borderId="0" xfId="0" applyNumberFormat="1" applyFont="1" applyFill="1" applyAlignment="1">
      <alignment horizontal="center"/>
    </xf>
    <xf numFmtId="0" fontId="16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173" fontId="16" fillId="9" borderId="0" xfId="0" applyNumberFormat="1" applyFont="1" applyFill="1"/>
    <xf numFmtId="0" fontId="0" fillId="9" borderId="0" xfId="0" applyFill="1" applyAlignment="1">
      <alignment horizontal="left"/>
    </xf>
    <xf numFmtId="173" fontId="0" fillId="9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16" fillId="9" borderId="0" xfId="0" applyFont="1" applyFill="1" applyAlignment="1">
      <alignment vertical="center"/>
    </xf>
    <xf numFmtId="0" fontId="25" fillId="9" borderId="2" xfId="0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center" vertical="center"/>
    </xf>
    <xf numFmtId="0" fontId="17" fillId="9" borderId="0" xfId="0" applyFont="1" applyFill="1" applyAlignment="1">
      <alignment vertical="center"/>
    </xf>
    <xf numFmtId="173" fontId="26" fillId="9" borderId="2" xfId="0" applyNumberFormat="1" applyFont="1" applyFill="1" applyBorder="1" applyAlignment="1">
      <alignment horizontal="center" vertical="center"/>
    </xf>
    <xf numFmtId="49" fontId="25" fillId="9" borderId="2" xfId="0" applyNumberFormat="1" applyFont="1" applyFill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 wrapText="1"/>
    </xf>
    <xf numFmtId="165" fontId="25" fillId="9" borderId="2" xfId="0" applyNumberFormat="1" applyFont="1" applyFill="1" applyBorder="1" applyAlignment="1">
      <alignment horizontal="center" vertical="center" wrapText="1"/>
    </xf>
    <xf numFmtId="165" fontId="26" fillId="9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7" fillId="0" borderId="2" xfId="0" applyFont="1" applyBorder="1"/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center" vertical="center"/>
    </xf>
    <xf numFmtId="165" fontId="28" fillId="0" borderId="30" xfId="0" applyNumberFormat="1" applyFont="1" applyBorder="1" applyAlignment="1">
      <alignment horizontal="center" vertical="top"/>
    </xf>
    <xf numFmtId="172" fontId="27" fillId="9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171" fontId="16" fillId="9" borderId="0" xfId="0" applyNumberFormat="1" applyFont="1" applyFill="1" applyAlignment="1">
      <alignment vertical="center"/>
    </xf>
    <xf numFmtId="0" fontId="25" fillId="9" borderId="2" xfId="0" applyFont="1" applyFill="1" applyBorder="1" applyAlignment="1">
      <alignment horizont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center" vertical="center"/>
    </xf>
    <xf numFmtId="165" fontId="27" fillId="9" borderId="2" xfId="0" applyNumberFormat="1" applyFont="1" applyFill="1" applyBorder="1" applyAlignment="1">
      <alignment horizontal="center"/>
    </xf>
    <xf numFmtId="166" fontId="25" fillId="9" borderId="2" xfId="0" applyNumberFormat="1" applyFont="1" applyFill="1" applyBorder="1" applyAlignment="1">
      <alignment horizontal="center"/>
    </xf>
    <xf numFmtId="166" fontId="27" fillId="0" borderId="2" xfId="0" applyNumberFormat="1" applyFont="1" applyBorder="1" applyAlignment="1">
      <alignment horizontal="center"/>
    </xf>
    <xf numFmtId="171" fontId="16" fillId="0" borderId="0" xfId="0" applyNumberFormat="1" applyFont="1" applyAlignment="1">
      <alignment vertical="center"/>
    </xf>
    <xf numFmtId="173" fontId="0" fillId="0" borderId="0" xfId="0" applyNumberFormat="1"/>
    <xf numFmtId="0" fontId="0" fillId="9" borderId="2" xfId="0" applyFill="1" applyBorder="1"/>
    <xf numFmtId="172" fontId="16" fillId="0" borderId="0" xfId="0" applyNumberFormat="1" applyFont="1" applyAlignment="1">
      <alignment vertical="center"/>
    </xf>
    <xf numFmtId="0" fontId="16" fillId="9" borderId="20" xfId="0" applyFont="1" applyFill="1" applyBorder="1" applyAlignment="1">
      <alignment vertical="center"/>
    </xf>
    <xf numFmtId="0" fontId="17" fillId="9" borderId="20" xfId="0" applyFont="1" applyFill="1" applyBorder="1" applyAlignment="1">
      <alignment vertical="center"/>
    </xf>
    <xf numFmtId="0" fontId="16" fillId="9" borderId="20" xfId="0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165" fontId="25" fillId="9" borderId="3" xfId="0" applyNumberFormat="1" applyFont="1" applyFill="1" applyBorder="1" applyAlignment="1">
      <alignment horizontal="center" vertical="center" wrapText="1"/>
    </xf>
    <xf numFmtId="165" fontId="25" fillId="9" borderId="11" xfId="0" applyNumberFormat="1" applyFont="1" applyFill="1" applyBorder="1" applyAlignment="1">
      <alignment horizontal="center" vertical="center" wrapText="1"/>
    </xf>
    <xf numFmtId="165" fontId="26" fillId="9" borderId="3" xfId="0" applyNumberFormat="1" applyFont="1" applyFill="1" applyBorder="1" applyAlignment="1">
      <alignment horizontal="center" vertical="center"/>
    </xf>
    <xf numFmtId="171" fontId="16" fillId="9" borderId="20" xfId="0" applyNumberFormat="1" applyFont="1" applyFill="1" applyBorder="1" applyAlignment="1">
      <alignment vertical="center"/>
    </xf>
    <xf numFmtId="0" fontId="25" fillId="9" borderId="16" xfId="0" applyFont="1" applyFill="1" applyBorder="1" applyAlignment="1">
      <alignment horizontal="center"/>
    </xf>
    <xf numFmtId="172" fontId="27" fillId="9" borderId="16" xfId="0" applyNumberFormat="1" applyFont="1" applyFill="1" applyBorder="1" applyAlignment="1">
      <alignment horizontal="center" vertical="top"/>
    </xf>
    <xf numFmtId="165" fontId="26" fillId="9" borderId="2" xfId="0" applyNumberFormat="1" applyFont="1" applyFill="1" applyBorder="1" applyAlignment="1">
      <alignment horizontal="center" vertical="top"/>
    </xf>
    <xf numFmtId="165" fontId="27" fillId="9" borderId="16" xfId="0" applyNumberFormat="1" applyFont="1" applyFill="1" applyBorder="1" applyAlignment="1">
      <alignment horizontal="center"/>
    </xf>
    <xf numFmtId="0" fontId="27" fillId="9" borderId="2" xfId="0" applyFont="1" applyFill="1" applyBorder="1" applyAlignment="1">
      <alignment horizontal="center"/>
    </xf>
    <xf numFmtId="171" fontId="0" fillId="9" borderId="0" xfId="0" applyNumberFormat="1" applyFill="1" applyAlignment="1">
      <alignment vertical="center"/>
    </xf>
    <xf numFmtId="0" fontId="0" fillId="9" borderId="0" xfId="0" applyFill="1" applyAlignment="1">
      <alignment vertical="center"/>
    </xf>
    <xf numFmtId="49" fontId="16" fillId="9" borderId="0" xfId="0" applyNumberFormat="1" applyFont="1" applyFill="1" applyAlignment="1">
      <alignment horizontal="center" vertical="center"/>
    </xf>
    <xf numFmtId="0" fontId="2" fillId="9" borderId="0" xfId="0" applyFont="1" applyFill="1"/>
    <xf numFmtId="171" fontId="23" fillId="9" borderId="0" xfId="0" applyNumberFormat="1" applyFont="1" applyFill="1" applyAlignment="1">
      <alignment vertical="center"/>
    </xf>
    <xf numFmtId="49" fontId="23" fillId="9" borderId="0" xfId="0" applyNumberFormat="1" applyFont="1" applyFill="1" applyAlignment="1">
      <alignment horizontal="left" vertical="center"/>
    </xf>
    <xf numFmtId="0" fontId="23" fillId="0" borderId="0" xfId="0" applyFont="1"/>
    <xf numFmtId="49" fontId="0" fillId="9" borderId="0" xfId="0" applyNumberFormat="1" applyFill="1" applyAlignment="1">
      <alignment horizontal="left" vertical="center"/>
    </xf>
    <xf numFmtId="49" fontId="16" fillId="9" borderId="0" xfId="0" applyNumberFormat="1" applyFont="1" applyFill="1" applyAlignment="1">
      <alignment horizontal="left" vertical="center"/>
    </xf>
    <xf numFmtId="0" fontId="23" fillId="9" borderId="0" xfId="0" applyFont="1" applyFill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65" fontId="25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166" fontId="25" fillId="0" borderId="2" xfId="0" applyNumberFormat="1" applyFont="1" applyBorder="1" applyAlignment="1">
      <alignment horizontal="center"/>
    </xf>
    <xf numFmtId="165" fontId="25" fillId="9" borderId="2" xfId="0" applyNumberFormat="1" applyFont="1" applyFill="1" applyBorder="1" applyAlignment="1">
      <alignment horizontal="left" vertical="center"/>
    </xf>
    <xf numFmtId="165" fontId="25" fillId="9" borderId="2" xfId="0" applyNumberFormat="1" applyFont="1" applyFill="1" applyBorder="1" applyAlignment="1">
      <alignment horizontal="center" vertical="center"/>
    </xf>
    <xf numFmtId="165" fontId="26" fillId="9" borderId="17" xfId="0" applyNumberFormat="1" applyFont="1" applyFill="1" applyBorder="1" applyAlignment="1">
      <alignment horizontal="center" vertical="top"/>
    </xf>
    <xf numFmtId="0" fontId="25" fillId="9" borderId="2" xfId="0" applyFont="1" applyFill="1" applyBorder="1" applyAlignment="1">
      <alignment horizontal="left"/>
    </xf>
    <xf numFmtId="0" fontId="25" fillId="9" borderId="2" xfId="0" applyFont="1" applyFill="1" applyBorder="1" applyAlignment="1">
      <alignment horizontal="left" wrapText="1"/>
    </xf>
    <xf numFmtId="165" fontId="25" fillId="9" borderId="2" xfId="0" applyNumberFormat="1" applyFont="1" applyFill="1" applyBorder="1" applyAlignment="1">
      <alignment horizontal="center"/>
    </xf>
    <xf numFmtId="49" fontId="0" fillId="9" borderId="0" xfId="0" applyNumberFormat="1" applyFill="1" applyAlignment="1">
      <alignment vertical="center"/>
    </xf>
    <xf numFmtId="0" fontId="10" fillId="9" borderId="0" xfId="0" applyFont="1" applyFill="1"/>
    <xf numFmtId="49" fontId="10" fillId="9" borderId="0" xfId="0" applyNumberFormat="1" applyFont="1" applyFill="1" applyAlignment="1">
      <alignment horizontal="center"/>
    </xf>
    <xf numFmtId="0" fontId="29" fillId="9" borderId="16" xfId="0" applyFont="1" applyFill="1" applyBorder="1" applyAlignment="1">
      <alignment horizontal="center" vertical="center"/>
    </xf>
    <xf numFmtId="0" fontId="29" fillId="9" borderId="17" xfId="0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0" fontId="23" fillId="9" borderId="16" xfId="0" applyFont="1" applyFill="1" applyBorder="1" applyAlignment="1">
      <alignment horizontal="center" vertical="center"/>
    </xf>
    <xf numFmtId="0" fontId="23" fillId="9" borderId="17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165" fontId="29" fillId="9" borderId="2" xfId="0" applyNumberFormat="1" applyFont="1" applyFill="1" applyBorder="1" applyAlignment="1">
      <alignment horizontal="center" vertical="center"/>
    </xf>
    <xf numFmtId="165" fontId="0" fillId="9" borderId="18" xfId="0" applyNumberFormat="1" applyFill="1" applyBorder="1" applyAlignment="1">
      <alignment horizontal="center" vertical="center" wrapText="1"/>
    </xf>
    <xf numFmtId="165" fontId="0" fillId="9" borderId="7" xfId="0" applyNumberFormat="1" applyFill="1" applyBorder="1" applyAlignment="1">
      <alignment horizontal="center" vertical="center"/>
    </xf>
    <xf numFmtId="49" fontId="0" fillId="9" borderId="3" xfId="0" applyNumberFormat="1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 wrapText="1"/>
    </xf>
    <xf numFmtId="165" fontId="0" fillId="9" borderId="3" xfId="0" applyNumberFormat="1" applyFill="1" applyBorder="1" applyAlignment="1">
      <alignment horizontal="center" vertical="center" wrapText="1"/>
    </xf>
    <xf numFmtId="165" fontId="0" fillId="9" borderId="11" xfId="0" applyNumberFormat="1" applyFill="1" applyBorder="1" applyAlignment="1">
      <alignment horizontal="center" vertical="center" wrapText="1"/>
    </xf>
    <xf numFmtId="165" fontId="29" fillId="9" borderId="3" xfId="0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166" fontId="15" fillId="0" borderId="2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172" fontId="0" fillId="0" borderId="16" xfId="0" applyNumberFormat="1" applyBorder="1" applyAlignment="1">
      <alignment horizontal="center" vertical="top"/>
    </xf>
    <xf numFmtId="165" fontId="30" fillId="0" borderId="2" xfId="0" applyNumberFormat="1" applyFont="1" applyBorder="1" applyAlignment="1">
      <alignment horizontal="center" vertical="top"/>
    </xf>
    <xf numFmtId="166" fontId="0" fillId="0" borderId="2" xfId="0" applyNumberFormat="1" applyBorder="1" applyAlignment="1">
      <alignment horizontal="center"/>
    </xf>
    <xf numFmtId="0" fontId="0" fillId="0" borderId="17" xfId="0" applyBorder="1"/>
    <xf numFmtId="165" fontId="0" fillId="0" borderId="16" xfId="0" applyNumberFormat="1" applyBorder="1" applyAlignment="1">
      <alignment horizontal="center"/>
    </xf>
    <xf numFmtId="0" fontId="31" fillId="0" borderId="0" xfId="0" applyFont="1"/>
    <xf numFmtId="16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2" fillId="9" borderId="0" xfId="0" applyFont="1" applyFill="1"/>
    <xf numFmtId="0" fontId="32" fillId="0" borderId="0" xfId="0" applyFont="1"/>
    <xf numFmtId="165" fontId="0" fillId="0" borderId="17" xfId="0" applyNumberFormat="1" applyBorder="1" applyAlignment="1">
      <alignment horizontal="left" vertical="center"/>
    </xf>
    <xf numFmtId="0" fontId="0" fillId="0" borderId="17" xfId="0" applyBorder="1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0" fillId="9" borderId="2" xfId="0" applyNumberFormat="1" applyFill="1" applyBorder="1" applyAlignment="1">
      <alignment horizontal="center"/>
    </xf>
    <xf numFmtId="165" fontId="0" fillId="9" borderId="14" xfId="0" applyNumberFormat="1" applyFill="1" applyBorder="1" applyAlignment="1">
      <alignment horizontal="center"/>
    </xf>
    <xf numFmtId="166" fontId="0" fillId="9" borderId="2" xfId="0" applyNumberForma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174" fontId="0" fillId="0" borderId="0" xfId="0" applyNumberFormat="1"/>
    <xf numFmtId="49" fontId="0" fillId="9" borderId="0" xfId="0" applyNumberFormat="1" applyFill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165" fontId="0" fillId="9" borderId="4" xfId="0" applyNumberFormat="1" applyFill="1" applyBorder="1" applyAlignment="1">
      <alignment horizontal="center" vertical="center" wrapText="1"/>
    </xf>
    <xf numFmtId="165" fontId="0" fillId="9" borderId="19" xfId="0" applyNumberFormat="1" applyFill="1" applyBorder="1" applyAlignment="1">
      <alignment horizontal="center" vertical="center" wrapText="1"/>
    </xf>
    <xf numFmtId="165" fontId="29" fillId="9" borderId="4" xfId="0" applyNumberFormat="1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top" wrapText="1"/>
    </xf>
    <xf numFmtId="166" fontId="15" fillId="9" borderId="2" xfId="0" applyNumberFormat="1" applyFont="1" applyFill="1" applyBorder="1" applyAlignment="1">
      <alignment horizontal="center" vertical="center"/>
    </xf>
    <xf numFmtId="172" fontId="0" fillId="9" borderId="16" xfId="0" applyNumberFormat="1" applyFill="1" applyBorder="1" applyAlignment="1">
      <alignment horizontal="center" vertical="top"/>
    </xf>
    <xf numFmtId="165" fontId="30" fillId="9" borderId="2" xfId="0" applyNumberFormat="1" applyFont="1" applyFill="1" applyBorder="1" applyAlignment="1">
      <alignment horizontal="center" vertical="top"/>
    </xf>
    <xf numFmtId="165" fontId="0" fillId="9" borderId="16" xfId="0" applyNumberFormat="1" applyFill="1" applyBorder="1" applyAlignment="1">
      <alignment horizontal="center"/>
    </xf>
    <xf numFmtId="0" fontId="0" fillId="9" borderId="2" xfId="0" applyFill="1" applyBorder="1" applyAlignment="1">
      <alignment vertical="top" wrapText="1"/>
    </xf>
    <xf numFmtId="165" fontId="0" fillId="9" borderId="5" xfId="0" applyNumberFormat="1" applyFill="1" applyBorder="1" applyAlignment="1">
      <alignment horizontal="center"/>
    </xf>
    <xf numFmtId="166" fontId="0" fillId="9" borderId="17" xfId="0" applyNumberFormat="1" applyFill="1" applyBorder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4" fillId="9" borderId="0" xfId="0" applyFont="1" applyFill="1"/>
    <xf numFmtId="49" fontId="17" fillId="9" borderId="0" xfId="0" applyNumberFormat="1" applyFont="1" applyFill="1" applyAlignment="1">
      <alignment horizontal="center"/>
    </xf>
    <xf numFmtId="0" fontId="17" fillId="9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 wrapText="1"/>
    </xf>
    <xf numFmtId="0" fontId="17" fillId="9" borderId="0" xfId="0" applyFont="1" applyFill="1"/>
    <xf numFmtId="0" fontId="17" fillId="0" borderId="0" xfId="0" applyFont="1"/>
    <xf numFmtId="0" fontId="24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49" fontId="17" fillId="9" borderId="3" xfId="0" applyNumberFormat="1" applyFont="1" applyFill="1" applyBorder="1" applyAlignment="1">
      <alignment horizontal="center" vertical="center"/>
    </xf>
    <xf numFmtId="0" fontId="17" fillId="9" borderId="20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 wrapText="1"/>
    </xf>
    <xf numFmtId="165" fontId="17" fillId="9" borderId="4" xfId="0" applyNumberFormat="1" applyFont="1" applyFill="1" applyBorder="1" applyAlignment="1">
      <alignment horizontal="center" vertical="center" wrapText="1"/>
    </xf>
    <xf numFmtId="165" fontId="17" fillId="9" borderId="19" xfId="0" applyNumberFormat="1" applyFont="1" applyFill="1" applyBorder="1" applyAlignment="1">
      <alignment horizontal="center" vertical="center" wrapText="1"/>
    </xf>
    <xf numFmtId="165" fontId="24" fillId="9" borderId="4" xfId="0" applyNumberFormat="1" applyFont="1" applyFill="1" applyBorder="1" applyAlignment="1">
      <alignment horizontal="center" vertical="center"/>
    </xf>
    <xf numFmtId="165" fontId="24" fillId="9" borderId="19" xfId="0" applyNumberFormat="1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top" wrapText="1"/>
    </xf>
    <xf numFmtId="0" fontId="17" fillId="0" borderId="16" xfId="0" applyFont="1" applyBorder="1"/>
    <xf numFmtId="0" fontId="17" fillId="0" borderId="2" xfId="0" applyFont="1" applyBorder="1" applyAlignment="1">
      <alignment horizontal="center"/>
    </xf>
    <xf numFmtId="166" fontId="17" fillId="0" borderId="2" xfId="0" applyNumberFormat="1" applyFont="1" applyBorder="1" applyAlignment="1">
      <alignment horizontal="center"/>
    </xf>
    <xf numFmtId="166" fontId="34" fillId="0" borderId="2" xfId="0" applyNumberFormat="1" applyFont="1" applyBorder="1" applyAlignment="1">
      <alignment horizontal="center" vertical="top"/>
    </xf>
    <xf numFmtId="172" fontId="33" fillId="0" borderId="16" xfId="0" applyNumberFormat="1" applyFont="1" applyBorder="1" applyAlignment="1">
      <alignment horizontal="center"/>
    </xf>
    <xf numFmtId="165" fontId="35" fillId="0" borderId="2" xfId="0" applyNumberFormat="1" applyFont="1" applyBorder="1" applyAlignment="1">
      <alignment horizontal="center"/>
    </xf>
    <xf numFmtId="165" fontId="35" fillId="9" borderId="2" xfId="0" applyNumberFormat="1" applyFont="1" applyFill="1" applyBorder="1" applyAlignment="1">
      <alignment horizontal="center"/>
    </xf>
    <xf numFmtId="166" fontId="17" fillId="9" borderId="2" xfId="0" applyNumberFormat="1" applyFont="1" applyFill="1" applyBorder="1" applyAlignment="1">
      <alignment horizontal="center"/>
    </xf>
    <xf numFmtId="172" fontId="33" fillId="9" borderId="16" xfId="0" applyNumberFormat="1" applyFont="1" applyFill="1" applyBorder="1" applyAlignment="1">
      <alignment horizontal="center"/>
    </xf>
    <xf numFmtId="166" fontId="34" fillId="0" borderId="2" xfId="0" applyNumberFormat="1" applyFont="1" applyBorder="1" applyAlignment="1">
      <alignment horizontal="center"/>
    </xf>
    <xf numFmtId="165" fontId="17" fillId="0" borderId="16" xfId="0" applyNumberFormat="1" applyFont="1" applyBorder="1" applyAlignment="1">
      <alignment horizontal="center"/>
    </xf>
    <xf numFmtId="165" fontId="17" fillId="9" borderId="16" xfId="0" applyNumberFormat="1" applyFont="1" applyFill="1" applyBorder="1" applyAlignment="1">
      <alignment horizontal="center"/>
    </xf>
    <xf numFmtId="0" fontId="33" fillId="0" borderId="2" xfId="0" applyFont="1" applyBorder="1" applyAlignment="1">
      <alignment horizontal="center" wrapText="1"/>
    </xf>
    <xf numFmtId="0" fontId="33" fillId="0" borderId="16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33" fillId="0" borderId="3" xfId="0" applyFont="1" applyBorder="1" applyAlignment="1">
      <alignment horizontal="center" wrapText="1"/>
    </xf>
    <xf numFmtId="166" fontId="17" fillId="0" borderId="3" xfId="0" applyNumberFormat="1" applyFont="1" applyBorder="1" applyAlignment="1">
      <alignment horizontal="center"/>
    </xf>
    <xf numFmtId="165" fontId="17" fillId="0" borderId="11" xfId="0" applyNumberFormat="1" applyFont="1" applyBorder="1" applyAlignment="1">
      <alignment horizontal="center"/>
    </xf>
    <xf numFmtId="166" fontId="17" fillId="9" borderId="3" xfId="0" applyNumberFormat="1" applyFont="1" applyFill="1" applyBorder="1" applyAlignment="1">
      <alignment horizontal="center"/>
    </xf>
    <xf numFmtId="165" fontId="17" fillId="9" borderId="11" xfId="0" applyNumberFormat="1" applyFont="1" applyFill="1" applyBorder="1" applyAlignment="1">
      <alignment horizontal="center"/>
    </xf>
    <xf numFmtId="0" fontId="17" fillId="0" borderId="2" xfId="0" applyFont="1" applyBorder="1"/>
    <xf numFmtId="2" fontId="0" fillId="0" borderId="0" xfId="0" applyNumberFormat="1"/>
    <xf numFmtId="165" fontId="17" fillId="9" borderId="17" xfId="0" applyNumberFormat="1" applyFont="1" applyFill="1" applyBorder="1" applyAlignment="1">
      <alignment horizontal="center"/>
    </xf>
    <xf numFmtId="166" fontId="17" fillId="9" borderId="17" xfId="0" applyNumberFormat="1" applyFont="1" applyFill="1" applyBorder="1" applyAlignment="1">
      <alignment horizontal="center"/>
    </xf>
    <xf numFmtId="0" fontId="17" fillId="9" borderId="17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171" fontId="17" fillId="9" borderId="0" xfId="0" applyNumberFormat="1" applyFont="1" applyFill="1" applyAlignment="1">
      <alignment vertical="center"/>
    </xf>
    <xf numFmtId="49" fontId="17" fillId="9" borderId="0" xfId="0" applyNumberFormat="1" applyFont="1" applyFill="1" applyAlignment="1">
      <alignment horizontal="center" vertical="center"/>
    </xf>
    <xf numFmtId="171" fontId="24" fillId="9" borderId="0" xfId="0" applyNumberFormat="1" applyFont="1" applyFill="1" applyAlignment="1">
      <alignment vertical="center"/>
    </xf>
    <xf numFmtId="49" fontId="24" fillId="9" borderId="0" xfId="0" applyNumberFormat="1" applyFont="1" applyFill="1" applyAlignment="1">
      <alignment horizontal="left" vertical="center"/>
    </xf>
    <xf numFmtId="0" fontId="24" fillId="0" borderId="0" xfId="0" applyFont="1"/>
    <xf numFmtId="49" fontId="17" fillId="9" borderId="0" xfId="0" applyNumberFormat="1" applyFont="1" applyFill="1" applyAlignment="1">
      <alignment horizontal="left" vertical="center"/>
    </xf>
    <xf numFmtId="0" fontId="24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 vertical="center"/>
    </xf>
    <xf numFmtId="0" fontId="36" fillId="9" borderId="0" xfId="0" applyFont="1" applyFill="1" applyAlignment="1">
      <alignment horizontal="center" vertical="center" wrapText="1"/>
    </xf>
    <xf numFmtId="0" fontId="10" fillId="0" borderId="0" xfId="0" applyFont="1"/>
    <xf numFmtId="0" fontId="2" fillId="9" borderId="2" xfId="0" applyFont="1" applyFill="1" applyBorder="1" applyAlignment="1">
      <alignment horizontal="center" vertical="center"/>
    </xf>
    <xf numFmtId="49" fontId="16" fillId="9" borderId="3" xfId="0" applyNumberFormat="1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 wrapText="1"/>
    </xf>
    <xf numFmtId="165" fontId="16" fillId="9" borderId="3" xfId="0" applyNumberFormat="1" applyFont="1" applyFill="1" applyBorder="1" applyAlignment="1">
      <alignment horizontal="center" vertical="center" wrapText="1"/>
    </xf>
    <xf numFmtId="165" fontId="16" fillId="9" borderId="11" xfId="0" applyNumberFormat="1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center" vertical="center"/>
    </xf>
    <xf numFmtId="49" fontId="16" fillId="9" borderId="2" xfId="0" applyNumberFormat="1" applyFont="1" applyFill="1" applyBorder="1" applyAlignment="1">
      <alignment horizontal="center" vertical="center"/>
    </xf>
    <xf numFmtId="0" fontId="16" fillId="9" borderId="17" xfId="0" applyFont="1" applyFill="1" applyBorder="1"/>
    <xf numFmtId="0" fontId="16" fillId="9" borderId="2" xfId="0" applyFont="1" applyFill="1" applyBorder="1" applyAlignment="1">
      <alignment horizontal="center"/>
    </xf>
    <xf numFmtId="166" fontId="16" fillId="9" borderId="2" xfId="0" applyNumberFormat="1" applyFont="1" applyFill="1" applyBorder="1" applyAlignment="1">
      <alignment horizontal="center" vertical="center"/>
    </xf>
    <xf numFmtId="172" fontId="22" fillId="9" borderId="16" xfId="0" applyNumberFormat="1" applyFont="1" applyFill="1" applyBorder="1" applyAlignment="1">
      <alignment horizontal="center" vertical="top"/>
    </xf>
    <xf numFmtId="165" fontId="28" fillId="9" borderId="2" xfId="0" applyNumberFormat="1" applyFont="1" applyFill="1" applyBorder="1" applyAlignment="1">
      <alignment horizontal="center" vertical="top"/>
    </xf>
    <xf numFmtId="166" fontId="16" fillId="9" borderId="2" xfId="0" applyNumberFormat="1" applyFont="1" applyFill="1" applyBorder="1" applyAlignment="1">
      <alignment horizontal="center"/>
    </xf>
    <xf numFmtId="165" fontId="16" fillId="9" borderId="16" xfId="0" applyNumberFormat="1" applyFont="1" applyFill="1" applyBorder="1" applyAlignment="1">
      <alignment horizontal="center"/>
    </xf>
    <xf numFmtId="165" fontId="16" fillId="9" borderId="14" xfId="0" applyNumberFormat="1" applyFont="1" applyFill="1" applyBorder="1" applyAlignment="1">
      <alignment horizontal="center"/>
    </xf>
    <xf numFmtId="165" fontId="16" fillId="9" borderId="5" xfId="0" applyNumberFormat="1" applyFont="1" applyFill="1" applyBorder="1" applyAlignment="1">
      <alignment horizontal="center"/>
    </xf>
    <xf numFmtId="166" fontId="16" fillId="9" borderId="17" xfId="0" applyNumberFormat="1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/>
    </xf>
    <xf numFmtId="171" fontId="2" fillId="9" borderId="0" xfId="0" applyNumberFormat="1" applyFont="1" applyFill="1" applyAlignment="1">
      <alignment vertical="center"/>
    </xf>
    <xf numFmtId="49" fontId="2" fillId="9" borderId="0" xfId="0" applyNumberFormat="1" applyFont="1" applyFill="1" applyAlignment="1">
      <alignment horizontal="left" vertical="center"/>
    </xf>
    <xf numFmtId="0" fontId="2" fillId="9" borderId="0" xfId="0" applyFont="1" applyFill="1" applyAlignment="1">
      <alignment horizontal="center"/>
    </xf>
    <xf numFmtId="0" fontId="25" fillId="9" borderId="0" xfId="0" applyFont="1" applyFill="1" applyAlignment="1">
      <alignment horizontal="center" vertical="center"/>
    </xf>
    <xf numFmtId="0" fontId="20" fillId="9" borderId="0" xfId="0" applyFont="1" applyFill="1"/>
    <xf numFmtId="0" fontId="20" fillId="0" borderId="0" xfId="0" applyFont="1"/>
    <xf numFmtId="0" fontId="16" fillId="9" borderId="16" xfId="0" applyFont="1" applyFill="1" applyBorder="1"/>
    <xf numFmtId="172" fontId="22" fillId="0" borderId="2" xfId="0" applyNumberFormat="1" applyFont="1" applyBorder="1" applyAlignment="1">
      <alignment horizontal="center" vertical="top"/>
    </xf>
    <xf numFmtId="166" fontId="16" fillId="9" borderId="29" xfId="0" applyNumberFormat="1" applyFont="1" applyFill="1" applyBorder="1" applyAlignment="1">
      <alignment horizontal="center" vertical="center"/>
    </xf>
    <xf numFmtId="165" fontId="21" fillId="0" borderId="0" xfId="0" applyNumberFormat="1" applyFont="1" applyAlignment="1">
      <alignment horizontal="center" vertical="top"/>
    </xf>
    <xf numFmtId="166" fontId="16" fillId="9" borderId="29" xfId="0" applyNumberFormat="1" applyFont="1" applyFill="1" applyBorder="1" applyAlignment="1">
      <alignment horizontal="center"/>
    </xf>
    <xf numFmtId="0" fontId="16" fillId="9" borderId="11" xfId="0" applyFont="1" applyFill="1" applyBorder="1"/>
    <xf numFmtId="166" fontId="16" fillId="9" borderId="7" xfId="0" applyNumberFormat="1" applyFont="1" applyFill="1" applyBorder="1" applyAlignment="1">
      <alignment horizontal="center"/>
    </xf>
    <xf numFmtId="166" fontId="16" fillId="9" borderId="3" xfId="0" applyNumberFormat="1" applyFont="1" applyFill="1" applyBorder="1" applyAlignment="1">
      <alignment horizontal="center" vertical="center"/>
    </xf>
    <xf numFmtId="165" fontId="16" fillId="9" borderId="11" xfId="0" applyNumberFormat="1" applyFont="1" applyFill="1" applyBorder="1" applyAlignment="1">
      <alignment horizontal="center"/>
    </xf>
    <xf numFmtId="165" fontId="28" fillId="9" borderId="3" xfId="0" applyNumberFormat="1" applyFont="1" applyFill="1" applyBorder="1" applyAlignment="1">
      <alignment horizontal="center" vertical="top"/>
    </xf>
    <xf numFmtId="165" fontId="28" fillId="9" borderId="16" xfId="0" applyNumberFormat="1" applyFont="1" applyFill="1" applyBorder="1" applyAlignment="1">
      <alignment horizontal="center" vertical="top"/>
    </xf>
    <xf numFmtId="165" fontId="16" fillId="9" borderId="2" xfId="0" applyNumberFormat="1" applyFont="1" applyFill="1" applyBorder="1" applyAlignment="1">
      <alignment horizontal="center"/>
    </xf>
    <xf numFmtId="165" fontId="37" fillId="0" borderId="2" xfId="0" applyNumberFormat="1" applyFont="1" applyBorder="1"/>
    <xf numFmtId="165" fontId="28" fillId="0" borderId="31" xfId="0" applyNumberFormat="1" applyFont="1" applyBorder="1" applyAlignment="1">
      <alignment horizontal="center" vertical="top"/>
    </xf>
    <xf numFmtId="165" fontId="16" fillId="9" borderId="29" xfId="0" applyNumberFormat="1" applyFont="1" applyFill="1" applyBorder="1" applyAlignment="1">
      <alignment horizontal="center"/>
    </xf>
    <xf numFmtId="165" fontId="16" fillId="9" borderId="17" xfId="0" applyNumberFormat="1" applyFont="1" applyFill="1" applyBorder="1" applyAlignment="1">
      <alignment horizontal="center"/>
    </xf>
    <xf numFmtId="165" fontId="16" fillId="9" borderId="3" xfId="0" applyNumberFormat="1" applyFont="1" applyFill="1" applyBorder="1" applyAlignment="1">
      <alignment horizontal="center"/>
    </xf>
    <xf numFmtId="175" fontId="0" fillId="0" borderId="0" xfId="0" applyNumberFormat="1"/>
    <xf numFmtId="0" fontId="16" fillId="9" borderId="29" xfId="0" applyFont="1" applyFill="1" applyBorder="1" applyAlignment="1">
      <alignment horizontal="center"/>
    </xf>
    <xf numFmtId="0" fontId="33" fillId="9" borderId="0" xfId="0" applyFont="1" applyFill="1"/>
    <xf numFmtId="0" fontId="33" fillId="0" borderId="0" xfId="0" applyFont="1"/>
    <xf numFmtId="0" fontId="1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165" fontId="38" fillId="0" borderId="2" xfId="0" applyNumberFormat="1" applyFont="1" applyBorder="1" applyAlignment="1">
      <alignment horizontal="center" vertical="center"/>
    </xf>
    <xf numFmtId="165" fontId="25" fillId="0" borderId="2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/>
    <xf numFmtId="171" fontId="17" fillId="0" borderId="2" xfId="0" applyNumberFormat="1" applyFont="1" applyBorder="1" applyAlignment="1">
      <alignment horizontal="center" vertical="center"/>
    </xf>
    <xf numFmtId="165" fontId="39" fillId="0" borderId="30" xfId="0" applyNumberFormat="1" applyFont="1" applyBorder="1" applyAlignment="1">
      <alignment horizontal="center" vertical="top"/>
    </xf>
    <xf numFmtId="165" fontId="40" fillId="0" borderId="30" xfId="0" applyNumberFormat="1" applyFont="1" applyBorder="1" applyAlignment="1">
      <alignment horizontal="center" vertical="top"/>
    </xf>
    <xf numFmtId="165" fontId="39" fillId="0" borderId="2" xfId="0" applyNumberFormat="1" applyFont="1" applyBorder="1" applyAlignment="1">
      <alignment horizontal="center" vertical="top"/>
    </xf>
    <xf numFmtId="166" fontId="25" fillId="0" borderId="2" xfId="0" applyNumberFormat="1" applyFont="1" applyBorder="1" applyAlignment="1">
      <alignment horizontal="center" vertical="center"/>
    </xf>
    <xf numFmtId="172" fontId="27" fillId="0" borderId="2" xfId="0" applyNumberFormat="1" applyFont="1" applyBorder="1" applyAlignment="1">
      <alignment horizontal="center" vertical="top"/>
    </xf>
    <xf numFmtId="165" fontId="40" fillId="0" borderId="2" xfId="0" applyNumberFormat="1" applyFont="1" applyBorder="1" applyAlignment="1">
      <alignment horizontal="center" vertical="top"/>
    </xf>
    <xf numFmtId="171" fontId="17" fillId="0" borderId="2" xfId="0" applyNumberFormat="1" applyFont="1" applyBorder="1" applyAlignment="1">
      <alignment vertical="center"/>
    </xf>
    <xf numFmtId="172" fontId="26" fillId="0" borderId="2" xfId="0" applyNumberFormat="1" applyFont="1" applyBorder="1" applyAlignment="1">
      <alignment horizontal="center" vertical="top"/>
    </xf>
    <xf numFmtId="177" fontId="27" fillId="0" borderId="2" xfId="0" applyNumberFormat="1" applyFont="1" applyBorder="1" applyAlignment="1">
      <alignment horizontal="center" vertical="top"/>
    </xf>
    <xf numFmtId="166" fontId="17" fillId="0" borderId="0" xfId="0" applyNumberFormat="1" applyFont="1"/>
    <xf numFmtId="166" fontId="39" fillId="0" borderId="2" xfId="0" applyNumberFormat="1" applyFont="1" applyBorder="1" applyAlignment="1">
      <alignment horizontal="center" vertical="top"/>
    </xf>
    <xf numFmtId="165" fontId="17" fillId="0" borderId="0" xfId="0" applyNumberFormat="1" applyFont="1"/>
    <xf numFmtId="171" fontId="25" fillId="9" borderId="0" xfId="0" applyNumberFormat="1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9" borderId="0" xfId="0" applyFont="1" applyFill="1"/>
    <xf numFmtId="0" fontId="25" fillId="0" borderId="0" xfId="0" applyFont="1"/>
    <xf numFmtId="49" fontId="25" fillId="9" borderId="0" xfId="0" applyNumberFormat="1" applyFont="1" applyFill="1" applyAlignment="1">
      <alignment horizontal="center" vertical="center"/>
    </xf>
    <xf numFmtId="0" fontId="38" fillId="9" borderId="0" xfId="0" applyFont="1" applyFill="1"/>
    <xf numFmtId="0" fontId="27" fillId="9" borderId="0" xfId="0" applyFont="1" applyFill="1"/>
    <xf numFmtId="171" fontId="38" fillId="9" borderId="0" xfId="0" applyNumberFormat="1" applyFont="1" applyFill="1" applyAlignment="1">
      <alignment vertical="center"/>
    </xf>
    <xf numFmtId="49" fontId="38" fillId="9" borderId="0" xfId="0" applyNumberFormat="1" applyFont="1" applyFill="1" applyAlignment="1">
      <alignment horizontal="left" vertical="center"/>
    </xf>
    <xf numFmtId="0" fontId="38" fillId="0" borderId="0" xfId="0" applyFont="1"/>
    <xf numFmtId="49" fontId="27" fillId="9" borderId="0" xfId="0" applyNumberFormat="1" applyFont="1" applyFill="1" applyAlignment="1">
      <alignment horizontal="left" vertical="center"/>
    </xf>
    <xf numFmtId="0" fontId="27" fillId="0" borderId="0" xfId="0" applyFont="1"/>
    <xf numFmtId="0" fontId="38" fillId="9" borderId="0" xfId="0" applyFont="1" applyFill="1" applyAlignment="1">
      <alignment horizontal="center"/>
    </xf>
    <xf numFmtId="49" fontId="25" fillId="9" borderId="0" xfId="0" applyNumberFormat="1" applyFont="1" applyFill="1" applyAlignment="1">
      <alignment horizontal="left" vertical="center"/>
    </xf>
    <xf numFmtId="49" fontId="25" fillId="9" borderId="0" xfId="0" applyNumberFormat="1" applyFont="1" applyFill="1" applyAlignment="1">
      <alignment horizontal="center"/>
    </xf>
    <xf numFmtId="0" fontId="38" fillId="9" borderId="0" xfId="0" applyFont="1" applyFill="1" applyAlignment="1">
      <alignment horizontal="center" vertical="center" wrapText="1"/>
    </xf>
    <xf numFmtId="173" fontId="27" fillId="9" borderId="0" xfId="0" applyNumberFormat="1" applyFont="1" applyFill="1"/>
    <xf numFmtId="0" fontId="38" fillId="9" borderId="16" xfId="0" applyFont="1" applyFill="1" applyBorder="1" applyAlignment="1">
      <alignment horizontal="center" vertical="center"/>
    </xf>
    <xf numFmtId="0" fontId="38" fillId="9" borderId="2" xfId="0" applyFont="1" applyFill="1" applyBorder="1" applyAlignment="1">
      <alignment horizontal="center" vertical="center"/>
    </xf>
    <xf numFmtId="0" fontId="38" fillId="9" borderId="11" xfId="0" applyFont="1" applyFill="1" applyBorder="1" applyAlignment="1">
      <alignment horizontal="center" vertical="center"/>
    </xf>
    <xf numFmtId="165" fontId="38" fillId="9" borderId="2" xfId="0" applyNumberFormat="1" applyFont="1" applyFill="1" applyBorder="1" applyAlignment="1">
      <alignment horizontal="center" vertical="center"/>
    </xf>
    <xf numFmtId="165" fontId="25" fillId="9" borderId="18" xfId="0" applyNumberFormat="1" applyFont="1" applyFill="1" applyBorder="1" applyAlignment="1">
      <alignment horizontal="center" vertical="center" wrapText="1"/>
    </xf>
    <xf numFmtId="165" fontId="25" fillId="9" borderId="7" xfId="0" applyNumberFormat="1" applyFont="1" applyFill="1" applyBorder="1" applyAlignment="1">
      <alignment horizontal="center" vertical="center"/>
    </xf>
    <xf numFmtId="49" fontId="25" fillId="9" borderId="3" xfId="0" applyNumberFormat="1" applyFont="1" applyFill="1" applyBorder="1" applyAlignment="1">
      <alignment horizontal="center" vertical="center"/>
    </xf>
    <xf numFmtId="0" fontId="25" fillId="9" borderId="18" xfId="0" applyFont="1" applyFill="1" applyBorder="1" applyAlignment="1">
      <alignment horizontal="center" vertical="center"/>
    </xf>
    <xf numFmtId="165" fontId="38" fillId="9" borderId="3" xfId="0" applyNumberFormat="1" applyFont="1" applyFill="1" applyBorder="1" applyAlignment="1">
      <alignment horizontal="center" vertical="center"/>
    </xf>
    <xf numFmtId="172" fontId="38" fillId="9" borderId="5" xfId="0" applyNumberFormat="1" applyFont="1" applyFill="1" applyBorder="1" applyAlignment="1">
      <alignment horizontal="center" vertical="center"/>
    </xf>
    <xf numFmtId="165" fontId="38" fillId="9" borderId="21" xfId="0" applyNumberFormat="1" applyFont="1" applyFill="1" applyBorder="1" applyAlignment="1">
      <alignment horizontal="center" vertical="center"/>
    </xf>
    <xf numFmtId="0" fontId="27" fillId="9" borderId="16" xfId="0" applyFont="1" applyFill="1" applyBorder="1" applyAlignment="1">
      <alignment horizontal="center" vertical="center" wrapText="1"/>
    </xf>
    <xf numFmtId="172" fontId="27" fillId="9" borderId="2" xfId="0" applyNumberFormat="1" applyFont="1" applyFill="1" applyBorder="1" applyAlignment="1">
      <alignment horizontal="center" vertical="center"/>
    </xf>
    <xf numFmtId="165" fontId="40" fillId="9" borderId="17" xfId="0" applyNumberFormat="1" applyFont="1" applyFill="1" applyBorder="1" applyAlignment="1">
      <alignment horizontal="center" vertical="center"/>
    </xf>
    <xf numFmtId="165" fontId="40" fillId="9" borderId="2" xfId="0" applyNumberFormat="1" applyFont="1" applyFill="1" applyBorder="1" applyAlignment="1">
      <alignment horizontal="center" vertical="center"/>
    </xf>
    <xf numFmtId="172" fontId="38" fillId="9" borderId="2" xfId="0" applyNumberFormat="1" applyFont="1" applyFill="1" applyBorder="1" applyAlignment="1">
      <alignment horizontal="center" vertical="center"/>
    </xf>
    <xf numFmtId="165" fontId="38" fillId="9" borderId="16" xfId="0" applyNumberFormat="1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/>
    </xf>
    <xf numFmtId="172" fontId="25" fillId="9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5" fillId="9" borderId="0" xfId="0" applyFont="1" applyFill="1" applyAlignment="1">
      <alignment horizontal="center"/>
    </xf>
    <xf numFmtId="174" fontId="25" fillId="0" borderId="0" xfId="0" applyNumberFormat="1" applyFont="1"/>
    <xf numFmtId="171" fontId="0" fillId="0" borderId="0" xfId="0" applyNumberFormat="1" applyAlignment="1">
      <alignment vertical="center"/>
    </xf>
    <xf numFmtId="171" fontId="23" fillId="0" borderId="0" xfId="0" applyNumberFormat="1" applyFont="1" applyAlignment="1">
      <alignment vertical="center"/>
    </xf>
    <xf numFmtId="0" fontId="23" fillId="0" borderId="0" xfId="0" applyFont="1" applyAlignment="1">
      <alignment horizontal="center"/>
    </xf>
    <xf numFmtId="49" fontId="32" fillId="9" borderId="0" xfId="0" applyNumberFormat="1" applyFont="1" applyFill="1" applyAlignment="1">
      <alignment horizontal="center"/>
    </xf>
    <xf numFmtId="0" fontId="32" fillId="9" borderId="0" xfId="0" applyFont="1" applyFill="1" applyAlignment="1">
      <alignment horizontal="center" vertical="center"/>
    </xf>
    <xf numFmtId="0" fontId="42" fillId="9" borderId="0" xfId="0" applyFont="1" applyFill="1" applyAlignment="1">
      <alignment horizontal="center" vertical="center" wrapText="1"/>
    </xf>
    <xf numFmtId="0" fontId="0" fillId="9" borderId="20" xfId="0" applyFill="1" applyBorder="1"/>
    <xf numFmtId="49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165" fontId="0" fillId="9" borderId="2" xfId="0" applyNumberFormat="1" applyFill="1" applyBorder="1" applyAlignment="1">
      <alignment horizontal="center" vertical="center" wrapText="1"/>
    </xf>
    <xf numFmtId="172" fontId="0" fillId="9" borderId="2" xfId="0" applyNumberFormat="1" applyFill="1" applyBorder="1" applyAlignment="1">
      <alignment horizontal="center" vertical="top"/>
    </xf>
    <xf numFmtId="165" fontId="0" fillId="9" borderId="2" xfId="0" applyNumberFormat="1" applyFill="1" applyBorder="1" applyAlignment="1">
      <alignment horizontal="left" vertical="center"/>
    </xf>
    <xf numFmtId="0" fontId="0" fillId="9" borderId="2" xfId="0" applyFill="1" applyBorder="1" applyAlignment="1">
      <alignment horizontal="left"/>
    </xf>
    <xf numFmtId="165" fontId="0" fillId="9" borderId="2" xfId="0" applyNumberFormat="1" applyFill="1" applyBorder="1" applyAlignment="1">
      <alignment horizontal="center" vertical="center"/>
    </xf>
    <xf numFmtId="166" fontId="0" fillId="9" borderId="2" xfId="0" applyNumberFormat="1" applyFill="1" applyBorder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49" fontId="29" fillId="9" borderId="0" xfId="0" applyNumberFormat="1" applyFont="1" applyFill="1" applyAlignment="1">
      <alignment horizontal="center"/>
    </xf>
    <xf numFmtId="0" fontId="29" fillId="9" borderId="0" xfId="0" applyFont="1" applyFill="1"/>
    <xf numFmtId="0" fontId="37" fillId="9" borderId="0" xfId="0" applyFont="1" applyFill="1" applyAlignment="1">
      <alignment horizontal="center" vertical="center"/>
    </xf>
    <xf numFmtId="0" fontId="29" fillId="0" borderId="0" xfId="0" applyFont="1"/>
    <xf numFmtId="0" fontId="37" fillId="0" borderId="0" xfId="0" applyFont="1"/>
    <xf numFmtId="165" fontId="26" fillId="0" borderId="2" xfId="0" applyNumberFormat="1" applyFont="1" applyBorder="1" applyAlignment="1">
      <alignment horizontal="center" vertical="center"/>
    </xf>
    <xf numFmtId="165" fontId="26" fillId="0" borderId="2" xfId="0" applyNumberFormat="1" applyFont="1" applyBorder="1" applyAlignment="1">
      <alignment horizontal="center" vertical="top"/>
    </xf>
    <xf numFmtId="165" fontId="27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165" fontId="26" fillId="0" borderId="17" xfId="0" applyNumberFormat="1" applyFont="1" applyBorder="1" applyAlignment="1">
      <alignment horizontal="center" vertical="center"/>
    </xf>
    <xf numFmtId="165" fontId="25" fillId="0" borderId="2" xfId="0" applyNumberFormat="1" applyFont="1" applyBorder="1" applyAlignment="1">
      <alignment horizontal="left" wrapText="1"/>
    </xf>
    <xf numFmtId="172" fontId="27" fillId="0" borderId="2" xfId="0" applyNumberFormat="1" applyFont="1" applyBorder="1" applyAlignment="1">
      <alignment horizontal="center"/>
    </xf>
    <xf numFmtId="165" fontId="26" fillId="0" borderId="17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0" fontId="25" fillId="0" borderId="2" xfId="0" applyFont="1" applyBorder="1" applyAlignment="1">
      <alignment horizontal="left" wrapText="1"/>
    </xf>
    <xf numFmtId="0" fontId="16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16" fillId="0" borderId="6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/>
    </xf>
    <xf numFmtId="165" fontId="16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8" xfId="0" applyBorder="1"/>
    <xf numFmtId="0" fontId="16" fillId="0" borderId="2" xfId="0" applyFont="1" applyBorder="1" applyAlignment="1">
      <alignment horizontal="center" vertical="top" wrapText="1"/>
    </xf>
    <xf numFmtId="0" fontId="0" fillId="0" borderId="6" xfId="0" applyBorder="1"/>
    <xf numFmtId="49" fontId="2" fillId="0" borderId="6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/>
    </xf>
    <xf numFmtId="165" fontId="18" fillId="0" borderId="6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/>
    </xf>
    <xf numFmtId="0" fontId="0" fillId="0" borderId="0" xfId="0"/>
    <xf numFmtId="0" fontId="0" fillId="0" borderId="13" xfId="0" applyBorder="1"/>
    <xf numFmtId="0" fontId="0" fillId="0" borderId="18" xfId="0" applyBorder="1"/>
    <xf numFmtId="0" fontId="0" fillId="0" borderId="20" xfId="0" applyBorder="1"/>
    <xf numFmtId="0" fontId="0" fillId="0" borderId="14" xfId="0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/>
    </xf>
    <xf numFmtId="0" fontId="29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2" fillId="9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24" fillId="9" borderId="2" xfId="0" applyFont="1" applyFill="1" applyBorder="1" applyAlignment="1">
      <alignment horizontal="center" vertical="center" wrapText="1"/>
    </xf>
    <xf numFmtId="49" fontId="0" fillId="9" borderId="0" xfId="0" applyNumberFormat="1" applyFill="1" applyAlignment="1">
      <alignment horizontal="left" vertical="center"/>
    </xf>
    <xf numFmtId="49" fontId="23" fillId="9" borderId="0" xfId="0" applyNumberFormat="1" applyFont="1" applyFill="1" applyAlignment="1">
      <alignment horizontal="left" vertical="center"/>
    </xf>
    <xf numFmtId="0" fontId="0" fillId="9" borderId="2" xfId="0" applyFill="1" applyBorder="1" applyAlignment="1">
      <alignment horizontal="center" vertical="center"/>
    </xf>
    <xf numFmtId="0" fontId="0" fillId="9" borderId="2" xfId="0" applyFill="1" applyBorder="1"/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center" vertical="center" wrapText="1"/>
    </xf>
    <xf numFmtId="0" fontId="23" fillId="9" borderId="29" xfId="0" applyFont="1" applyFill="1" applyBorder="1" applyAlignment="1">
      <alignment horizontal="center" vertical="center" wrapText="1"/>
    </xf>
    <xf numFmtId="0" fontId="23" fillId="9" borderId="17" xfId="0" applyFont="1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165" fontId="17" fillId="9" borderId="2" xfId="0" applyNumberFormat="1" applyFont="1" applyFill="1" applyBorder="1" applyAlignment="1">
      <alignment horizontal="center"/>
    </xf>
    <xf numFmtId="166" fontId="17" fillId="9" borderId="2" xfId="0" applyNumberFormat="1" applyFont="1" applyFill="1" applyBorder="1" applyAlignment="1">
      <alignment horizontal="center"/>
    </xf>
    <xf numFmtId="49" fontId="17" fillId="9" borderId="0" xfId="0" applyNumberFormat="1" applyFont="1" applyFill="1" applyAlignment="1">
      <alignment horizontal="left" vertical="center"/>
    </xf>
    <xf numFmtId="0" fontId="17" fillId="9" borderId="2" xfId="0" applyFont="1" applyFill="1" applyBorder="1" applyAlignment="1">
      <alignment horizontal="center"/>
    </xf>
    <xf numFmtId="49" fontId="24" fillId="9" borderId="0" xfId="0" applyNumberFormat="1" applyFont="1" applyFill="1" applyAlignment="1">
      <alignment horizontal="left" vertical="center"/>
    </xf>
    <xf numFmtId="0" fontId="2" fillId="9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/>
    </xf>
    <xf numFmtId="49" fontId="2" fillId="9" borderId="0" xfId="0" applyNumberFormat="1" applyFont="1" applyFill="1" applyAlignment="1">
      <alignment horizontal="left" vertical="center"/>
    </xf>
    <xf numFmtId="49" fontId="16" fillId="9" borderId="0" xfId="0" applyNumberFormat="1" applyFont="1" applyFill="1" applyAlignment="1">
      <alignment horizontal="left" vertical="center"/>
    </xf>
    <xf numFmtId="0" fontId="2" fillId="9" borderId="2" xfId="0" applyFont="1" applyFill="1" applyBorder="1" applyAlignment="1">
      <alignment horizontal="center" vertical="center"/>
    </xf>
    <xf numFmtId="165" fontId="16" fillId="9" borderId="2" xfId="0" applyNumberFormat="1" applyFont="1" applyFill="1" applyBorder="1" applyAlignment="1">
      <alignment horizontal="center"/>
    </xf>
    <xf numFmtId="166" fontId="16" fillId="9" borderId="2" xfId="0" applyNumberFormat="1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9" fontId="38" fillId="9" borderId="0" xfId="0" applyNumberFormat="1" applyFont="1" applyFill="1" applyAlignment="1">
      <alignment horizontal="left" vertical="center"/>
    </xf>
    <xf numFmtId="0" fontId="0" fillId="9" borderId="0" xfId="0" applyFill="1"/>
    <xf numFmtId="49" fontId="27" fillId="9" borderId="0" xfId="0" applyNumberFormat="1" applyFont="1" applyFill="1" applyAlignment="1">
      <alignment horizontal="left" vertical="center"/>
    </xf>
    <xf numFmtId="0" fontId="24" fillId="9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49" fontId="25" fillId="9" borderId="0" xfId="0" applyNumberFormat="1" applyFont="1" applyFill="1" applyAlignment="1">
      <alignment horizontal="left" vertical="center"/>
    </xf>
    <xf numFmtId="0" fontId="26" fillId="9" borderId="16" xfId="0" applyFont="1" applyFill="1" applyBorder="1" applyAlignment="1">
      <alignment horizontal="center" vertical="center"/>
    </xf>
    <xf numFmtId="165" fontId="26" fillId="9" borderId="11" xfId="0" applyNumberFormat="1" applyFont="1" applyFill="1" applyBorder="1" applyAlignment="1">
      <alignment horizontal="center" vertical="center"/>
    </xf>
    <xf numFmtId="165" fontId="26" fillId="9" borderId="16" xfId="0" applyNumberFormat="1" applyFont="1" applyFill="1" applyBorder="1" applyAlignment="1">
      <alignment horizontal="center" vertical="top"/>
    </xf>
    <xf numFmtId="166" fontId="27" fillId="0" borderId="16" xfId="0" applyNumberFormat="1" applyFont="1" applyBorder="1" applyAlignment="1">
      <alignment horizontal="center"/>
    </xf>
    <xf numFmtId="0" fontId="27" fillId="9" borderId="16" xfId="0" applyFont="1" applyFill="1" applyBorder="1" applyAlignment="1">
      <alignment horizontal="center"/>
    </xf>
    <xf numFmtId="0" fontId="25" fillId="9" borderId="5" xfId="0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 vertical="center"/>
    </xf>
    <xf numFmtId="0" fontId="24" fillId="9" borderId="32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/>
    </xf>
    <xf numFmtId="0" fontId="0" fillId="0" borderId="35" xfId="0" applyBorder="1"/>
    <xf numFmtId="0" fontId="24" fillId="9" borderId="3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9" borderId="37" xfId="0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20" fontId="26" fillId="0" borderId="32" xfId="0" applyNumberFormat="1" applyFont="1" applyBorder="1" applyAlignment="1">
      <alignment horizontal="center" vertical="center"/>
    </xf>
    <xf numFmtId="165" fontId="26" fillId="0" borderId="32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/>
    </xf>
    <xf numFmtId="0" fontId="27" fillId="0" borderId="32" xfId="0" applyFont="1" applyBorder="1" applyAlignment="1">
      <alignment horizontal="center"/>
    </xf>
  </cellXfs>
  <cellStyles count="22">
    <cellStyle name="Accent 1 5" xfId="1" xr:uid="{FF910EAA-D1E8-4B9A-85FE-86FE92CA3E2C}"/>
    <cellStyle name="Accent 2 6" xfId="2" xr:uid="{771DE85A-C687-4D2C-A30F-10564113ABAA}"/>
    <cellStyle name="Accent 3 7" xfId="3" xr:uid="{A54F8021-61BC-4848-88AB-40152EBCE2A0}"/>
    <cellStyle name="Accent 4" xfId="4" xr:uid="{0513D028-EBC8-4585-8BD8-84AE631FE6D4}"/>
    <cellStyle name="Bad 8" xfId="5" xr:uid="{EDB9F6E8-5B0F-48B3-B021-1A1DA7265B47}"/>
    <cellStyle name="Error 9" xfId="6" xr:uid="{48CCFDCD-C714-4CEC-90C3-D1340ED173EB}"/>
    <cellStyle name="Footnote 10" xfId="7" xr:uid="{77BEC7BA-1FFA-43A9-A199-56FD8FE707EA}"/>
    <cellStyle name="Good 11" xfId="8" xr:uid="{A3DF6070-A623-4FF8-9D38-1895321FAE0A}"/>
    <cellStyle name="Heading" xfId="9" xr:uid="{DDAFDA74-4498-43FC-993C-7FB56043D934}"/>
    <cellStyle name="Heading (user) 12" xfId="10" xr:uid="{126ADB75-8CC2-49F6-BBC2-EF9D326EE6EC}"/>
    <cellStyle name="Heading 1 13" xfId="11" xr:uid="{AE6F4B25-CED7-4B11-9F25-93A2CBB2A665}"/>
    <cellStyle name="Heading 2 14" xfId="12" xr:uid="{7CBE6A04-8FF2-4E28-8220-5F0908F7F52A}"/>
    <cellStyle name="Heading1" xfId="13" xr:uid="{2CAA16E7-F3AD-4779-AFD6-8D24EC42A1C7}"/>
    <cellStyle name="Hyperlink 15" xfId="14" xr:uid="{6A1C8735-CF8F-4C01-B796-383D207C5D15}"/>
    <cellStyle name="Neutral 16" xfId="15" xr:uid="{5E1C2D92-07D9-43F5-8054-6F86EC02A4BB}"/>
    <cellStyle name="Normalny" xfId="0" builtinId="0" customBuiltin="1"/>
    <cellStyle name="Note 17" xfId="16" xr:uid="{EC4F2951-6C55-40AB-9C65-D1729CF620D0}"/>
    <cellStyle name="Result" xfId="17" xr:uid="{D2A489D3-A4F5-4855-A555-D0396A233488}"/>
    <cellStyle name="Result2" xfId="18" xr:uid="{F420E0F1-09BA-4A19-9730-054CE56C6796}"/>
    <cellStyle name="Status 18" xfId="19" xr:uid="{767665CA-B154-4E97-BC0B-9E40B10458DD}"/>
    <cellStyle name="Text 19" xfId="20" xr:uid="{0ECA6162-5745-4D37-A950-0A22FDCA063A}"/>
    <cellStyle name="Warning 20" xfId="21" xr:uid="{B329D16C-306F-4305-A39A-1CCF52971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136080</xdr:colOff>
      <xdr:row>14</xdr:row>
      <xdr:rowOff>82080</xdr:rowOff>
    </xdr:from>
    <xdr:ext cx="360" cy="366732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5AC6D74-AAE4-B9D1-E912-9E10C6B9EFEF}"/>
            </a:ext>
          </a:extLst>
        </xdr:cNvPr>
        <xdr:cNvSpPr/>
      </xdr:nvSpPr>
      <xdr:spPr>
        <a:xfrm>
          <a:off x="450405" y="2530005"/>
          <a:ext cx="360" cy="36673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161280</xdr:colOff>
      <xdr:row>16</xdr:row>
      <xdr:rowOff>102600</xdr:rowOff>
    </xdr:from>
    <xdr:ext cx="360" cy="9138960"/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B3276EC-6DDB-5BB9-D318-542562104DE3}"/>
            </a:ext>
          </a:extLst>
        </xdr:cNvPr>
        <xdr:cNvSpPr/>
      </xdr:nvSpPr>
      <xdr:spPr>
        <a:xfrm>
          <a:off x="1409055" y="2750550"/>
          <a:ext cx="360" cy="913896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9</xdr:col>
      <xdr:colOff>121320</xdr:colOff>
      <xdr:row>0</xdr:row>
      <xdr:rowOff>-33834600</xdr:rowOff>
    </xdr:from>
    <xdr:ext cx="6840" cy="913572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4D8841-074F-3F6B-0206-E24909820967}"/>
            </a:ext>
          </a:extLst>
        </xdr:cNvPr>
        <xdr:cNvSpPr/>
      </xdr:nvSpPr>
      <xdr:spPr>
        <a:xfrm flipH="1" flipV="1">
          <a:off x="6550695" y="-33834600"/>
          <a:ext cx="6840" cy="91357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134280</xdr:colOff>
      <xdr:row>16</xdr:row>
      <xdr:rowOff>63000</xdr:rowOff>
    </xdr:from>
    <xdr:ext cx="18000" cy="8906040"/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9567B83-B43C-BAB4-E876-D9B0A6C24C3A}"/>
            </a:ext>
          </a:extLst>
        </xdr:cNvPr>
        <xdr:cNvSpPr/>
      </xdr:nvSpPr>
      <xdr:spPr>
        <a:xfrm flipH="1">
          <a:off x="1134405" y="2710950"/>
          <a:ext cx="18000" cy="89060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9</xdr:col>
      <xdr:colOff>121320</xdr:colOff>
      <xdr:row>0</xdr:row>
      <xdr:rowOff>-32843880</xdr:rowOff>
    </xdr:from>
    <xdr:ext cx="6840" cy="888732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1FC2C90-64C7-A8D7-E704-3EA4D48048E9}"/>
            </a:ext>
          </a:extLst>
        </xdr:cNvPr>
        <xdr:cNvSpPr/>
      </xdr:nvSpPr>
      <xdr:spPr>
        <a:xfrm flipH="1" flipV="1">
          <a:off x="6826920" y="-32843880"/>
          <a:ext cx="6840" cy="88873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148680</xdr:colOff>
      <xdr:row>15</xdr:row>
      <xdr:rowOff>91800</xdr:rowOff>
    </xdr:from>
    <xdr:ext cx="360" cy="4936320"/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42894F1-EC48-C1F7-1A54-7BF62AE05477}"/>
            </a:ext>
          </a:extLst>
        </xdr:cNvPr>
        <xdr:cNvSpPr/>
      </xdr:nvSpPr>
      <xdr:spPr>
        <a:xfrm>
          <a:off x="691605" y="2949300"/>
          <a:ext cx="360" cy="49363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21</xdr:col>
      <xdr:colOff>139320</xdr:colOff>
      <xdr:row>0</xdr:row>
      <xdr:rowOff>-17228159</xdr:rowOff>
    </xdr:from>
    <xdr:ext cx="360" cy="504540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7600A33-DC8C-B071-DBD1-E43C1AC43430}"/>
            </a:ext>
          </a:extLst>
        </xdr:cNvPr>
        <xdr:cNvSpPr/>
      </xdr:nvSpPr>
      <xdr:spPr>
        <a:xfrm flipV="1">
          <a:off x="10607295" y="-17228159"/>
          <a:ext cx="360" cy="504540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134280</xdr:colOff>
      <xdr:row>18</xdr:row>
      <xdr:rowOff>110520</xdr:rowOff>
    </xdr:from>
    <xdr:ext cx="720" cy="3226680"/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9BD4677-751C-639A-4B86-D824D34258B3}"/>
            </a:ext>
          </a:extLst>
        </xdr:cNvPr>
        <xdr:cNvSpPr/>
      </xdr:nvSpPr>
      <xdr:spPr>
        <a:xfrm>
          <a:off x="134280" y="3196620"/>
          <a:ext cx="720" cy="32266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17</xdr:col>
      <xdr:colOff>134640</xdr:colOff>
      <xdr:row>0</xdr:row>
      <xdr:rowOff>-9903960</xdr:rowOff>
    </xdr:from>
    <xdr:ext cx="360" cy="326052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409374A-5365-20F0-7DB6-F809FC04F914}"/>
            </a:ext>
          </a:extLst>
        </xdr:cNvPr>
        <xdr:cNvSpPr/>
      </xdr:nvSpPr>
      <xdr:spPr>
        <a:xfrm flipV="1">
          <a:off x="9678690" y="-9903960"/>
          <a:ext cx="360" cy="32605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148680</xdr:colOff>
      <xdr:row>15</xdr:row>
      <xdr:rowOff>91800</xdr:rowOff>
    </xdr:from>
    <xdr:ext cx="360" cy="4936320"/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A567482-20B3-E315-A176-64314F6B9DB0}"/>
            </a:ext>
          </a:extLst>
        </xdr:cNvPr>
        <xdr:cNvSpPr/>
      </xdr:nvSpPr>
      <xdr:spPr>
        <a:xfrm>
          <a:off x="691605" y="2949300"/>
          <a:ext cx="360" cy="49363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16</xdr:col>
      <xdr:colOff>123840</xdr:colOff>
      <xdr:row>0</xdr:row>
      <xdr:rowOff>-17228159</xdr:rowOff>
    </xdr:from>
    <xdr:ext cx="360" cy="504540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244397B-314A-0DBD-4355-F761CE80F78A}"/>
            </a:ext>
          </a:extLst>
        </xdr:cNvPr>
        <xdr:cNvSpPr/>
      </xdr:nvSpPr>
      <xdr:spPr>
        <a:xfrm flipV="1">
          <a:off x="8296290" y="-17228159"/>
          <a:ext cx="360" cy="504540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148680</xdr:colOff>
      <xdr:row>15</xdr:row>
      <xdr:rowOff>91800</xdr:rowOff>
    </xdr:from>
    <xdr:ext cx="360" cy="4974480"/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88E9077-1D3C-9001-80FC-93C60C82513C}"/>
            </a:ext>
          </a:extLst>
        </xdr:cNvPr>
        <xdr:cNvSpPr/>
      </xdr:nvSpPr>
      <xdr:spPr>
        <a:xfrm>
          <a:off x="691605" y="2949300"/>
          <a:ext cx="360" cy="49744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16</xdr:col>
      <xdr:colOff>123840</xdr:colOff>
      <xdr:row>0</xdr:row>
      <xdr:rowOff>-17441280</xdr:rowOff>
    </xdr:from>
    <xdr:ext cx="360" cy="509868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B5CB051-3FD8-A156-E8F9-0347E4D712A8}"/>
            </a:ext>
          </a:extLst>
        </xdr:cNvPr>
        <xdr:cNvSpPr/>
      </xdr:nvSpPr>
      <xdr:spPr>
        <a:xfrm flipV="1">
          <a:off x="8296290" y="-17441280"/>
          <a:ext cx="360" cy="50986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134280</xdr:colOff>
      <xdr:row>17</xdr:row>
      <xdr:rowOff>110520</xdr:rowOff>
    </xdr:from>
    <xdr:ext cx="720" cy="2744639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42CFC57-FB63-BD5D-0479-22E2CDF499F1}"/>
            </a:ext>
          </a:extLst>
        </xdr:cNvPr>
        <xdr:cNvSpPr/>
      </xdr:nvSpPr>
      <xdr:spPr>
        <a:xfrm>
          <a:off x="362880" y="3053745"/>
          <a:ext cx="720" cy="2744639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134280</xdr:colOff>
      <xdr:row>18</xdr:row>
      <xdr:rowOff>110520</xdr:rowOff>
    </xdr:from>
    <xdr:ext cx="720" cy="3226680"/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00BD2D2-915F-F3C2-1610-6FF12653CEA8}"/>
            </a:ext>
          </a:extLst>
        </xdr:cNvPr>
        <xdr:cNvSpPr/>
      </xdr:nvSpPr>
      <xdr:spPr>
        <a:xfrm>
          <a:off x="134280" y="3196620"/>
          <a:ext cx="720" cy="32266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17</xdr:col>
      <xdr:colOff>134640</xdr:colOff>
      <xdr:row>0</xdr:row>
      <xdr:rowOff>-9903960</xdr:rowOff>
    </xdr:from>
    <xdr:ext cx="360" cy="326052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7703B5E-BEBD-52E9-D3F2-BCCFFE03ECBF}"/>
            </a:ext>
          </a:extLst>
        </xdr:cNvPr>
        <xdr:cNvSpPr/>
      </xdr:nvSpPr>
      <xdr:spPr>
        <a:xfrm flipV="1">
          <a:off x="9678690" y="-9903960"/>
          <a:ext cx="360" cy="32605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136440</xdr:colOff>
      <xdr:row>16</xdr:row>
      <xdr:rowOff>102600</xdr:rowOff>
    </xdr:from>
    <xdr:ext cx="360" cy="7044840"/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71C58BB-5F5A-2231-B93E-75C979BA6486}"/>
            </a:ext>
          </a:extLst>
        </xdr:cNvPr>
        <xdr:cNvSpPr/>
      </xdr:nvSpPr>
      <xdr:spPr>
        <a:xfrm>
          <a:off x="1298490" y="2750550"/>
          <a:ext cx="360" cy="70448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9</xdr:col>
      <xdr:colOff>158400</xdr:colOff>
      <xdr:row>0</xdr:row>
      <xdr:rowOff>-25610400</xdr:rowOff>
    </xdr:from>
    <xdr:ext cx="360" cy="707832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ABC66AA-0B11-ECBF-F9F7-58245B56A0F5}"/>
            </a:ext>
          </a:extLst>
        </xdr:cNvPr>
        <xdr:cNvSpPr/>
      </xdr:nvSpPr>
      <xdr:spPr>
        <a:xfrm flipV="1">
          <a:off x="6806850" y="-25610400"/>
          <a:ext cx="360" cy="70783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133560</xdr:colOff>
      <xdr:row>16</xdr:row>
      <xdr:rowOff>102600</xdr:rowOff>
    </xdr:from>
    <xdr:ext cx="360" cy="7044840"/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60C42F9-49C4-1CCF-3FE1-A0325980925A}"/>
            </a:ext>
          </a:extLst>
        </xdr:cNvPr>
        <xdr:cNvSpPr/>
      </xdr:nvSpPr>
      <xdr:spPr>
        <a:xfrm>
          <a:off x="1371810" y="2750550"/>
          <a:ext cx="360" cy="70448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9</xdr:col>
      <xdr:colOff>157680</xdr:colOff>
      <xdr:row>0</xdr:row>
      <xdr:rowOff>-25573320</xdr:rowOff>
    </xdr:from>
    <xdr:ext cx="360" cy="707004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1E39846-728F-BEC6-8E6A-5FCDB93B09B5}"/>
            </a:ext>
          </a:extLst>
        </xdr:cNvPr>
        <xdr:cNvSpPr/>
      </xdr:nvSpPr>
      <xdr:spPr>
        <a:xfrm flipV="1">
          <a:off x="6587055" y="-25573320"/>
          <a:ext cx="360" cy="70700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0"/>
            <a:gd name="f8" fmla="abs f3"/>
            <a:gd name="f9" fmla="abs f4"/>
            <a:gd name="f10" fmla="abs f5"/>
            <a:gd name="f11" fmla="*/ f7 f0 1"/>
            <a:gd name="f12" fmla="?: f8 f3 1"/>
            <a:gd name="f13" fmla="?: f9 f4 1"/>
            <a:gd name="f14" fmla="?: f10 f5 1"/>
            <a:gd name="f15" fmla="*/ f11 1 f2"/>
            <a:gd name="f16" fmla="*/ f12 1 21600"/>
            <a:gd name="f17" fmla="*/ f13 1 21600"/>
            <a:gd name="f18" fmla="*/ 21600 f12 1"/>
            <a:gd name="f19" fmla="*/ 21600 f13 1"/>
            <a:gd name="f20" fmla="+- f15 0 f1"/>
            <a:gd name="f21" fmla="min f17 f16"/>
            <a:gd name="f22" fmla="*/ f18 1 f14"/>
            <a:gd name="f23" fmla="*/ f19 1 f14"/>
            <a:gd name="f24" fmla="val f22"/>
            <a:gd name="f25" fmla="val f23"/>
            <a:gd name="f26" fmla="*/ f6 f21 1"/>
            <a:gd name="f27" fmla="*/ f24 f21 1"/>
            <a:gd name="f28" fmla="*/ f25 f2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0">
              <a:pos x="f26" y="f26"/>
            </a:cxn>
            <a:cxn ang="f20">
              <a:pos x="f27" y="f28"/>
            </a:cxn>
          </a:cxnLst>
          <a:rect l="f26" t="f26" r="f27" b="f28"/>
          <a:pathLst>
            <a:path>
              <a:moveTo>
                <a:pt x="f26" y="f26"/>
              </a:moveTo>
              <a:lnTo>
                <a:pt x="f27" y="f28"/>
              </a:lnTo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0" tIns="45000" rIns="90000" bIns="45000" anchor="ctr" anchorCtr="1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0BF12-ADD8-4109-97FF-040277415F0D}">
  <dimension ref="A1:BL45"/>
  <sheetViews>
    <sheetView workbookViewId="0"/>
  </sheetViews>
  <sheetFormatPr defaultRowHeight="12.75" customHeight="1"/>
  <cols>
    <col min="1" max="1" width="4.125" style="1" customWidth="1"/>
    <col min="2" max="2" width="3" style="1" customWidth="1"/>
    <col min="3" max="3" width="4.25" style="1" customWidth="1"/>
    <col min="4" max="4" width="6" style="2" customWidth="1"/>
    <col min="5" max="5" width="6" style="3" customWidth="1"/>
    <col min="6" max="6" width="6.5" style="3" customWidth="1"/>
    <col min="7" max="7" width="8.625" style="3" customWidth="1"/>
    <col min="8" max="8" width="7.625" style="1" customWidth="1"/>
    <col min="9" max="9" width="8.5" style="4" customWidth="1"/>
    <col min="10" max="13" width="8.25" style="3" customWidth="1"/>
    <col min="14" max="14" width="5.5" style="3" customWidth="1"/>
    <col min="15" max="15" width="28.25" style="1" customWidth="1"/>
    <col min="16" max="64" width="8.375" style="1" customWidth="1"/>
    <col min="65" max="257" width="8.375" customWidth="1"/>
    <col min="258" max="1023" width="8.75" customWidth="1"/>
    <col min="1024" max="1024" width="9" customWidth="1"/>
  </cols>
  <sheetData>
    <row r="1" spans="1:64" ht="14.25"/>
    <row r="2" spans="1:64" ht="12.75" customHeight="1">
      <c r="B2" s="517" t="s">
        <v>0</v>
      </c>
      <c r="C2" s="517"/>
      <c r="D2" s="517"/>
      <c r="E2" s="517"/>
      <c r="F2" s="517"/>
      <c r="G2" s="517"/>
      <c r="H2" s="518" t="s">
        <v>1</v>
      </c>
      <c r="I2" s="518"/>
      <c r="J2" s="518"/>
      <c r="K2" s="518"/>
      <c r="L2" s="518"/>
      <c r="M2" s="518"/>
      <c r="N2" s="518"/>
      <c r="O2" s="5"/>
      <c r="P2" s="509" t="s">
        <v>2</v>
      </c>
      <c r="Q2" s="509"/>
    </row>
    <row r="3" spans="1:64" ht="15" customHeight="1">
      <c r="B3" s="517"/>
      <c r="C3" s="517"/>
      <c r="D3" s="517"/>
      <c r="E3" s="517"/>
      <c r="F3" s="517"/>
      <c r="G3" s="517"/>
      <c r="H3" s="518"/>
      <c r="I3" s="518"/>
      <c r="J3" s="518"/>
      <c r="K3" s="518"/>
      <c r="L3" s="518"/>
      <c r="M3" s="518"/>
      <c r="N3" s="518"/>
      <c r="O3" s="6"/>
      <c r="P3" s="509"/>
      <c r="Q3" s="509"/>
    </row>
    <row r="4" spans="1:64" ht="15" customHeight="1">
      <c r="B4" s="517"/>
      <c r="C4" s="517"/>
      <c r="D4" s="517"/>
      <c r="E4" s="517"/>
      <c r="F4" s="517"/>
      <c r="G4" s="517"/>
      <c r="H4" s="518"/>
      <c r="I4" s="518"/>
      <c r="J4" s="518"/>
      <c r="K4" s="518"/>
      <c r="L4" s="518"/>
      <c r="M4" s="518"/>
      <c r="N4" s="518"/>
      <c r="O4" s="6"/>
      <c r="P4" s="509"/>
      <c r="Q4" s="509"/>
    </row>
    <row r="5" spans="1:64" ht="15" customHeight="1">
      <c r="B5" s="517"/>
      <c r="C5" s="517"/>
      <c r="D5" s="517"/>
      <c r="E5" s="517"/>
      <c r="F5" s="517"/>
      <c r="G5" s="517"/>
      <c r="H5" s="518"/>
      <c r="I5" s="518"/>
      <c r="J5" s="518"/>
      <c r="K5" s="518"/>
      <c r="L5" s="518"/>
      <c r="M5" s="518"/>
      <c r="N5" s="518"/>
      <c r="O5" s="7"/>
      <c r="P5" s="509"/>
      <c r="Q5" s="509"/>
    </row>
    <row r="6" spans="1:64" ht="15" customHeight="1">
      <c r="B6" s="517"/>
      <c r="C6" s="517"/>
      <c r="D6" s="517"/>
      <c r="E6" s="517"/>
      <c r="F6" s="517"/>
      <c r="G6" s="517"/>
      <c r="H6" s="518"/>
      <c r="I6" s="518"/>
      <c r="J6" s="518"/>
      <c r="K6" s="518"/>
      <c r="L6" s="518"/>
      <c r="M6" s="518"/>
      <c r="N6" s="518"/>
      <c r="O6" s="6"/>
      <c r="P6" s="509"/>
      <c r="Q6" s="509"/>
    </row>
    <row r="7" spans="1:64" ht="12.75" customHeight="1">
      <c r="B7" s="517"/>
      <c r="C7" s="517"/>
      <c r="D7" s="517"/>
      <c r="E7" s="517"/>
      <c r="F7" s="517"/>
      <c r="G7" s="517"/>
      <c r="H7" s="518"/>
      <c r="I7" s="518"/>
      <c r="J7" s="518"/>
      <c r="K7" s="518"/>
      <c r="L7" s="518"/>
      <c r="M7" s="518"/>
      <c r="N7" s="518"/>
      <c r="O7" s="8"/>
      <c r="P7" s="509"/>
      <c r="Q7" s="509"/>
    </row>
    <row r="8" spans="1:64" ht="12.75" customHeight="1">
      <c r="D8" s="9"/>
      <c r="F8" s="10"/>
      <c r="G8" s="10"/>
      <c r="H8" s="10"/>
      <c r="J8" s="10"/>
      <c r="K8" s="10"/>
      <c r="L8" s="10"/>
      <c r="M8" s="10"/>
    </row>
    <row r="9" spans="1:64" ht="12.75" customHeight="1">
      <c r="B9" s="11" t="s">
        <v>3</v>
      </c>
      <c r="F9" s="10"/>
      <c r="G9" s="10"/>
      <c r="H9" s="10"/>
      <c r="N9" s="12"/>
    </row>
    <row r="10" spans="1:64" ht="12.75" customHeight="1">
      <c r="B10" s="1" t="s">
        <v>4</v>
      </c>
      <c r="D10" s="9"/>
      <c r="F10" s="10"/>
      <c r="G10" s="10"/>
      <c r="H10" s="10"/>
      <c r="J10" s="10"/>
      <c r="K10" s="10"/>
      <c r="L10" s="10"/>
      <c r="M10" s="10"/>
      <c r="N10" s="13"/>
    </row>
    <row r="12" spans="1:64" ht="12.75" customHeight="1">
      <c r="B12" s="14"/>
      <c r="C12" s="14"/>
      <c r="D12" s="15"/>
      <c r="E12" s="16"/>
      <c r="F12" s="16"/>
      <c r="G12" s="16"/>
      <c r="H12" s="17"/>
      <c r="I12" s="18"/>
      <c r="J12" s="16"/>
      <c r="K12" s="16"/>
      <c r="L12" s="16"/>
      <c r="M12" s="16"/>
      <c r="N12" s="16"/>
      <c r="O12" s="14"/>
    </row>
    <row r="14" spans="1:64" ht="16.5" customHeight="1">
      <c r="B14" s="510" t="s">
        <v>5</v>
      </c>
      <c r="C14" s="510"/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  <c r="O14" s="510"/>
    </row>
    <row r="15" spans="1:64" ht="16.5" customHeight="1" thickBot="1">
      <c r="B15" s="511"/>
      <c r="C15" s="512" t="s">
        <v>6</v>
      </c>
      <c r="D15" s="20"/>
      <c r="E15" s="513">
        <v>2001</v>
      </c>
      <c r="F15" s="513"/>
      <c r="G15" s="513"/>
      <c r="H15" s="514">
        <v>2003</v>
      </c>
      <c r="I15" s="514"/>
      <c r="J15" s="514"/>
      <c r="K15" s="513">
        <v>2005</v>
      </c>
      <c r="L15" s="513"/>
      <c r="M15" s="513"/>
      <c r="N15" s="513" t="s">
        <v>7</v>
      </c>
      <c r="O15" s="513"/>
      <c r="P15" s="21"/>
      <c r="Q15" s="21"/>
    </row>
    <row r="16" spans="1:64" ht="16.5" customHeight="1" thickTop="1" thickBot="1">
      <c r="A16" s="22"/>
      <c r="B16" s="511"/>
      <c r="C16" s="512"/>
      <c r="D16" s="2" t="s">
        <v>8</v>
      </c>
      <c r="E16" s="515" t="s">
        <v>9</v>
      </c>
      <c r="F16" s="515"/>
      <c r="G16" s="515"/>
      <c r="H16" s="516" t="s">
        <v>9</v>
      </c>
      <c r="I16" s="516"/>
      <c r="J16" s="516"/>
      <c r="K16" s="515" t="s">
        <v>9</v>
      </c>
      <c r="L16" s="515"/>
      <c r="M16" s="515"/>
      <c r="N16" s="515" t="s">
        <v>10</v>
      </c>
      <c r="O16" s="515"/>
      <c r="P16" s="23"/>
      <c r="Q16" s="23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</row>
    <row r="17" spans="1:64" ht="16.5" customHeight="1" thickTop="1" thickBot="1">
      <c r="A17" s="2"/>
      <c r="B17" s="511"/>
      <c r="C17" s="512"/>
      <c r="D17" s="24"/>
      <c r="E17" s="25" t="s">
        <v>11</v>
      </c>
      <c r="F17" s="26" t="s">
        <v>12</v>
      </c>
      <c r="G17" s="25" t="s">
        <v>13</v>
      </c>
      <c r="H17" s="25" t="s">
        <v>11</v>
      </c>
      <c r="I17" s="27" t="s">
        <v>12</v>
      </c>
      <c r="J17" s="25" t="s">
        <v>13</v>
      </c>
      <c r="K17" s="25" t="s">
        <v>11</v>
      </c>
      <c r="L17" s="25" t="s">
        <v>12</v>
      </c>
      <c r="M17" s="25" t="s">
        <v>13</v>
      </c>
      <c r="N17" s="28" t="s">
        <v>14</v>
      </c>
      <c r="O17" s="29" t="s">
        <v>15</v>
      </c>
      <c r="P17" s="9"/>
      <c r="Q17" s="1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ht="16.5" customHeight="1" thickTop="1">
      <c r="B18" s="511"/>
      <c r="C18" s="30">
        <f t="shared" ref="C18:C31" si="0">D19-D18</f>
        <v>0.5</v>
      </c>
      <c r="D18" s="31">
        <v>0</v>
      </c>
      <c r="E18" s="32">
        <v>0.2986111111111111</v>
      </c>
      <c r="F18" s="33">
        <v>6.9444444444444436E-4</v>
      </c>
      <c r="G18" s="33" t="str">
        <f>IF(D19-D18&gt;3,"licz predkosc","|")</f>
        <v>|</v>
      </c>
      <c r="H18" s="34">
        <v>0.61111111111111116</v>
      </c>
      <c r="I18" s="33">
        <f>F18</f>
        <v>6.9444444444444436E-4</v>
      </c>
      <c r="J18" s="35" t="s">
        <v>16</v>
      </c>
      <c r="K18" s="36">
        <v>0.64583333333333337</v>
      </c>
      <c r="L18" s="36">
        <v>6.9444444444444436E-4</v>
      </c>
      <c r="M18" s="36" t="s">
        <v>17</v>
      </c>
      <c r="N18" s="37" t="s">
        <v>18</v>
      </c>
      <c r="O18" s="38" t="s">
        <v>19</v>
      </c>
      <c r="P18" s="9"/>
      <c r="Q18" s="10"/>
    </row>
    <row r="19" spans="1:64" ht="16.5" customHeight="1">
      <c r="B19" s="511"/>
      <c r="C19" s="39">
        <f t="shared" si="0"/>
        <v>4.5999999999999996</v>
      </c>
      <c r="D19" s="31">
        <v>0.5</v>
      </c>
      <c r="E19" s="32">
        <f t="shared" ref="E19:E32" si="1">E18+F18</f>
        <v>0.29930555555555555</v>
      </c>
      <c r="F19" s="40">
        <v>4.8611111111111112E-3</v>
      </c>
      <c r="G19" s="40" t="s">
        <v>20</v>
      </c>
      <c r="H19" s="34">
        <f>H18+I18</f>
        <v>0.6118055555555556</v>
      </c>
      <c r="I19" s="41">
        <f>F19</f>
        <v>4.8611111111111112E-3</v>
      </c>
      <c r="J19" s="42" t="str">
        <f>G19</f>
        <v>46km/h</v>
      </c>
      <c r="K19" s="40">
        <f t="shared" ref="K19:K32" si="2">+K18+L18</f>
        <v>0.64652777777777781</v>
      </c>
      <c r="L19" s="40">
        <v>4.8611111111111112E-3</v>
      </c>
      <c r="M19" s="40" t="s">
        <v>20</v>
      </c>
      <c r="N19" s="37" t="s">
        <v>21</v>
      </c>
      <c r="O19" s="43" t="s">
        <v>22</v>
      </c>
      <c r="P19" s="9"/>
      <c r="Q19" s="10"/>
    </row>
    <row r="20" spans="1:64" ht="16.5" customHeight="1">
      <c r="B20" s="511"/>
      <c r="C20" s="39">
        <f t="shared" si="0"/>
        <v>1</v>
      </c>
      <c r="D20" s="31">
        <v>5.0999999999999996</v>
      </c>
      <c r="E20" s="32">
        <f t="shared" si="1"/>
        <v>0.30416666666666664</v>
      </c>
      <c r="F20" s="40">
        <v>1.3888888888888887E-3</v>
      </c>
      <c r="G20" s="40" t="str">
        <f>IF(D21-D20&gt;3,"licz predkosc","|")</f>
        <v>|</v>
      </c>
      <c r="H20" s="34">
        <f>H19+I19</f>
        <v>0.6166666666666667</v>
      </c>
      <c r="I20" s="40">
        <f>F20</f>
        <v>1.3888888888888887E-3</v>
      </c>
      <c r="J20" s="42" t="str">
        <f>G20</f>
        <v>|</v>
      </c>
      <c r="K20" s="40">
        <f t="shared" si="2"/>
        <v>0.65138888888888891</v>
      </c>
      <c r="L20" s="40">
        <v>1.3888888888888887E-3</v>
      </c>
      <c r="M20" s="40" t="s">
        <v>17</v>
      </c>
      <c r="N20" s="37" t="s">
        <v>23</v>
      </c>
      <c r="O20" s="43" t="s">
        <v>24</v>
      </c>
      <c r="P20" s="9"/>
      <c r="Q20" s="10"/>
    </row>
    <row r="21" spans="1:64" ht="16.5" customHeight="1">
      <c r="B21" s="511"/>
      <c r="C21" s="39">
        <f t="shared" si="0"/>
        <v>1.7000000000000002</v>
      </c>
      <c r="D21" s="31">
        <v>6.1</v>
      </c>
      <c r="E21" s="32">
        <f t="shared" si="1"/>
        <v>0.30555555555555552</v>
      </c>
      <c r="F21" s="40">
        <v>2.0833333333333333E-3</v>
      </c>
      <c r="G21" s="40" t="str">
        <f>IF(D22-D21&gt;3,"licz predkosc","|")</f>
        <v>|</v>
      </c>
      <c r="H21" s="34">
        <f>H20+I20</f>
        <v>0.61805555555555558</v>
      </c>
      <c r="I21" s="40">
        <f>F21</f>
        <v>2.0833333333333333E-3</v>
      </c>
      <c r="J21" s="42" t="str">
        <f>G21</f>
        <v>|</v>
      </c>
      <c r="K21" s="40">
        <f t="shared" si="2"/>
        <v>0.65277777777777779</v>
      </c>
      <c r="L21" s="40">
        <v>2.0833333333333333E-3</v>
      </c>
      <c r="M21" s="40" t="s">
        <v>17</v>
      </c>
      <c r="N21" s="37" t="s">
        <v>25</v>
      </c>
      <c r="O21" s="43" t="s">
        <v>26</v>
      </c>
      <c r="P21" s="9"/>
      <c r="Q21" s="10"/>
    </row>
    <row r="22" spans="1:64" ht="16.5" customHeight="1">
      <c r="B22" s="511"/>
      <c r="C22" s="39">
        <f t="shared" si="0"/>
        <v>1.7000000000000002</v>
      </c>
      <c r="D22" s="31">
        <v>7.8</v>
      </c>
      <c r="E22" s="32">
        <f t="shared" si="1"/>
        <v>0.30763888888888885</v>
      </c>
      <c r="F22" s="40">
        <v>2.0833333333333333E-3</v>
      </c>
      <c r="G22" s="40" t="str">
        <f>IF(D23-D22&gt;3,"licz predkosc","|")</f>
        <v>|</v>
      </c>
      <c r="H22" s="34">
        <f>H21+I21</f>
        <v>0.62013888888888891</v>
      </c>
      <c r="I22" s="40">
        <v>1.388888888888889E-2</v>
      </c>
      <c r="J22" s="42" t="s">
        <v>27</v>
      </c>
      <c r="K22" s="40">
        <f t="shared" si="2"/>
        <v>0.65486111111111112</v>
      </c>
      <c r="L22" s="40">
        <v>2.0833333333333333E-3</v>
      </c>
      <c r="M22" s="40" t="s">
        <v>17</v>
      </c>
      <c r="N22" s="37" t="s">
        <v>28</v>
      </c>
      <c r="O22" s="43" t="s">
        <v>29</v>
      </c>
      <c r="P22" s="9"/>
      <c r="Q22" s="2"/>
    </row>
    <row r="23" spans="1:64" ht="16.5" customHeight="1">
      <c r="B23" s="511"/>
      <c r="C23" s="39">
        <f t="shared" si="0"/>
        <v>1.4000000000000004</v>
      </c>
      <c r="D23" s="31">
        <v>9.5</v>
      </c>
      <c r="E23" s="32">
        <f t="shared" si="1"/>
        <v>0.30972222222222218</v>
      </c>
      <c r="F23" s="40">
        <v>2.0833333333333333E-3</v>
      </c>
      <c r="G23" s="40" t="str">
        <f>IF(D24-D23&gt;3,"licz predkosc","|")</f>
        <v>|</v>
      </c>
      <c r="H23" s="34" t="s">
        <v>17</v>
      </c>
      <c r="I23" s="34" t="s">
        <v>17</v>
      </c>
      <c r="J23" s="42" t="str">
        <f>G23</f>
        <v>|</v>
      </c>
      <c r="K23" s="40">
        <f t="shared" si="2"/>
        <v>0.65694444444444444</v>
      </c>
      <c r="L23" s="40">
        <v>2.0833333333333333E-3</v>
      </c>
      <c r="M23" s="40" t="s">
        <v>17</v>
      </c>
      <c r="N23" s="37" t="s">
        <v>30</v>
      </c>
      <c r="O23" s="43" t="s">
        <v>31</v>
      </c>
      <c r="P23" s="9"/>
      <c r="Q23" s="2"/>
    </row>
    <row r="24" spans="1:64" ht="16.5" customHeight="1">
      <c r="B24" s="511"/>
      <c r="C24" s="39">
        <f t="shared" si="0"/>
        <v>3.7999999999999989</v>
      </c>
      <c r="D24" s="31">
        <v>10.9</v>
      </c>
      <c r="E24" s="32">
        <f t="shared" si="1"/>
        <v>0.3118055555555555</v>
      </c>
      <c r="F24" s="40">
        <v>3.4722222222222225E-3</v>
      </c>
      <c r="G24" s="40" t="s">
        <v>27</v>
      </c>
      <c r="H24" s="34" t="s">
        <v>17</v>
      </c>
      <c r="I24" s="34" t="s">
        <v>17</v>
      </c>
      <c r="J24" s="44" t="s">
        <v>17</v>
      </c>
      <c r="K24" s="40">
        <f t="shared" si="2"/>
        <v>0.65902777777777777</v>
      </c>
      <c r="L24" s="40">
        <v>3.4722222222222225E-3</v>
      </c>
      <c r="M24" s="40" t="s">
        <v>27</v>
      </c>
      <c r="N24" s="37" t="s">
        <v>32</v>
      </c>
      <c r="O24" s="43" t="s">
        <v>33</v>
      </c>
      <c r="P24" s="9"/>
      <c r="Q24" s="2"/>
    </row>
    <row r="25" spans="1:64" ht="16.5" customHeight="1">
      <c r="B25" s="511"/>
      <c r="C25" s="39">
        <f t="shared" si="0"/>
        <v>1.1000000000000014</v>
      </c>
      <c r="D25" s="31">
        <v>14.7</v>
      </c>
      <c r="E25" s="32">
        <f t="shared" si="1"/>
        <v>0.31527777777777771</v>
      </c>
      <c r="F25" s="40">
        <v>1.3888888888888887E-3</v>
      </c>
      <c r="G25" s="40" t="str">
        <f>IF(D26-D25&gt;3,"licz predkosc","|")</f>
        <v>|</v>
      </c>
      <c r="H25" s="34" t="s">
        <v>17</v>
      </c>
      <c r="I25" s="34" t="s">
        <v>17</v>
      </c>
      <c r="J25" s="42" t="str">
        <f>G25</f>
        <v>|</v>
      </c>
      <c r="K25" s="40">
        <f t="shared" si="2"/>
        <v>0.66249999999999998</v>
      </c>
      <c r="L25" s="40">
        <v>1.3888888888888887E-3</v>
      </c>
      <c r="M25" s="40" t="s">
        <v>17</v>
      </c>
      <c r="N25" s="37" t="s">
        <v>34</v>
      </c>
      <c r="O25" s="43" t="s">
        <v>35</v>
      </c>
      <c r="P25" s="9"/>
      <c r="Q25" s="2"/>
    </row>
    <row r="26" spans="1:64" ht="16.5" customHeight="1">
      <c r="B26" s="511"/>
      <c r="C26" s="39">
        <f t="shared" si="0"/>
        <v>0.69999999999999929</v>
      </c>
      <c r="D26" s="31">
        <v>15.8</v>
      </c>
      <c r="E26" s="32">
        <f t="shared" si="1"/>
        <v>0.3166666666666666</v>
      </c>
      <c r="F26" s="40">
        <v>6.9444444444444436E-4</v>
      </c>
      <c r="G26" s="40" t="str">
        <f>IF(D27-D26&gt;3,"licz predkosc","|")</f>
        <v>|</v>
      </c>
      <c r="H26" s="34" t="s">
        <v>17</v>
      </c>
      <c r="I26" s="34" t="s">
        <v>17</v>
      </c>
      <c r="J26" s="42" t="str">
        <f>G26</f>
        <v>|</v>
      </c>
      <c r="K26" s="40">
        <f t="shared" si="2"/>
        <v>0.66388888888888886</v>
      </c>
      <c r="L26" s="40">
        <v>6.9444444444444436E-4</v>
      </c>
      <c r="M26" s="40" t="s">
        <v>17</v>
      </c>
      <c r="N26" s="37" t="s">
        <v>36</v>
      </c>
      <c r="O26" s="43" t="s">
        <v>37</v>
      </c>
      <c r="P26" s="9"/>
      <c r="Q26" s="2"/>
    </row>
    <row r="27" spans="1:64" ht="16.5" customHeight="1">
      <c r="B27" s="511"/>
      <c r="C27" s="39">
        <f t="shared" si="0"/>
        <v>1.8000000000000007</v>
      </c>
      <c r="D27" s="31">
        <v>16.5</v>
      </c>
      <c r="E27" s="32">
        <f t="shared" si="1"/>
        <v>0.31736111111111104</v>
      </c>
      <c r="F27" s="40">
        <v>2.0833333333333333E-3</v>
      </c>
      <c r="G27" s="40" t="str">
        <f>IF(D28-D27&gt;3,"licz predkosc","|")</f>
        <v>|</v>
      </c>
      <c r="H27" s="34" t="s">
        <v>17</v>
      </c>
      <c r="I27" s="34" t="s">
        <v>17</v>
      </c>
      <c r="J27" s="42" t="str">
        <f>G27</f>
        <v>|</v>
      </c>
      <c r="K27" s="40">
        <f t="shared" si="2"/>
        <v>0.6645833333333333</v>
      </c>
      <c r="L27" s="40">
        <v>2.0833333333333333E-3</v>
      </c>
      <c r="M27" s="40" t="s">
        <v>17</v>
      </c>
      <c r="N27" s="37" t="s">
        <v>38</v>
      </c>
      <c r="O27" s="43" t="s">
        <v>39</v>
      </c>
      <c r="P27" s="9"/>
      <c r="Q27" s="2"/>
    </row>
    <row r="28" spans="1:64" ht="16.5" customHeight="1">
      <c r="B28" s="511"/>
      <c r="C28" s="39">
        <f t="shared" si="0"/>
        <v>1.0999999999999979</v>
      </c>
      <c r="D28" s="31">
        <v>18.3</v>
      </c>
      <c r="E28" s="32">
        <f t="shared" si="1"/>
        <v>0.31944444444444436</v>
      </c>
      <c r="F28" s="40">
        <v>6.9444444444444436E-4</v>
      </c>
      <c r="G28" s="40" t="str">
        <f>IF(D29-D28&gt;3,"licz predkosc","|")</f>
        <v>|</v>
      </c>
      <c r="H28" s="34" t="s">
        <v>17</v>
      </c>
      <c r="I28" s="34" t="s">
        <v>17</v>
      </c>
      <c r="J28" s="42" t="str">
        <f>G28</f>
        <v>|</v>
      </c>
      <c r="K28" s="40">
        <f t="shared" si="2"/>
        <v>0.66666666666666663</v>
      </c>
      <c r="L28" s="40">
        <v>6.9444444444444436E-4</v>
      </c>
      <c r="M28" s="40" t="s">
        <v>17</v>
      </c>
      <c r="N28" s="37" t="s">
        <v>40</v>
      </c>
      <c r="O28" s="43" t="s">
        <v>41</v>
      </c>
      <c r="P28" s="9"/>
      <c r="Q28" s="2"/>
    </row>
    <row r="29" spans="1:64" ht="16.5" customHeight="1">
      <c r="B29" s="511"/>
      <c r="C29" s="39">
        <f t="shared" si="0"/>
        <v>1.5</v>
      </c>
      <c r="D29" s="31">
        <v>19.399999999999999</v>
      </c>
      <c r="E29" s="32">
        <f t="shared" si="1"/>
        <v>0.32013888888888881</v>
      </c>
      <c r="F29" s="40">
        <v>6.9444444444444436E-4</v>
      </c>
      <c r="G29" s="40" t="str">
        <f>IF(D30-D29&gt;3,"licz predkosc","|")</f>
        <v>|</v>
      </c>
      <c r="H29" s="34" t="s">
        <v>17</v>
      </c>
      <c r="I29" s="34" t="s">
        <v>17</v>
      </c>
      <c r="J29" s="42" t="str">
        <f>G29</f>
        <v>|</v>
      </c>
      <c r="K29" s="40">
        <f t="shared" si="2"/>
        <v>0.66736111111111107</v>
      </c>
      <c r="L29" s="40">
        <v>6.9444444444444436E-4</v>
      </c>
      <c r="M29" s="40" t="s">
        <v>17</v>
      </c>
      <c r="N29" s="37" t="s">
        <v>42</v>
      </c>
      <c r="O29" s="43" t="s">
        <v>43</v>
      </c>
      <c r="P29" s="9"/>
      <c r="Q29" s="2"/>
    </row>
    <row r="30" spans="1:64" ht="16.5" customHeight="1">
      <c r="B30" s="511"/>
      <c r="C30" s="39">
        <f t="shared" si="0"/>
        <v>5.4000000000000021</v>
      </c>
      <c r="D30" s="31">
        <v>20.9</v>
      </c>
      <c r="E30" s="32">
        <f t="shared" si="1"/>
        <v>0.32083333333333325</v>
      </c>
      <c r="F30" s="40">
        <v>4.1666666666666666E-3</v>
      </c>
      <c r="G30" s="40" t="s">
        <v>27</v>
      </c>
      <c r="H30" s="34" t="s">
        <v>17</v>
      </c>
      <c r="I30" s="34" t="s">
        <v>17</v>
      </c>
      <c r="J30" s="44" t="s">
        <v>17</v>
      </c>
      <c r="K30" s="40">
        <f t="shared" si="2"/>
        <v>0.66805555555555551</v>
      </c>
      <c r="L30" s="40">
        <v>4.1666666666666666E-3</v>
      </c>
      <c r="M30" s="40" t="s">
        <v>27</v>
      </c>
      <c r="N30" s="37" t="s">
        <v>44</v>
      </c>
      <c r="O30" s="43" t="s">
        <v>41</v>
      </c>
      <c r="P30" s="9"/>
      <c r="Q30" s="2"/>
    </row>
    <row r="31" spans="1:64" ht="16.5" customHeight="1">
      <c r="B31" s="511"/>
      <c r="C31" s="39">
        <f t="shared" si="0"/>
        <v>0.5</v>
      </c>
      <c r="D31" s="31">
        <v>26.3</v>
      </c>
      <c r="E31" s="32">
        <f t="shared" si="1"/>
        <v>0.3249999999999999</v>
      </c>
      <c r="F31" s="40">
        <v>1.3888888888888887E-3</v>
      </c>
      <c r="G31" s="40" t="s">
        <v>16</v>
      </c>
      <c r="H31" s="34" t="s">
        <v>17</v>
      </c>
      <c r="I31" s="34" t="s">
        <v>17</v>
      </c>
      <c r="J31" s="42" t="str">
        <f>G31</f>
        <v>|</v>
      </c>
      <c r="K31" s="40">
        <f t="shared" si="2"/>
        <v>0.67222222222222217</v>
      </c>
      <c r="L31" s="40">
        <v>1.3888888888888887E-3</v>
      </c>
      <c r="M31" s="40" t="s">
        <v>17</v>
      </c>
      <c r="N31" s="37" t="s">
        <v>45</v>
      </c>
      <c r="O31" s="43" t="s">
        <v>22</v>
      </c>
      <c r="P31" s="9"/>
      <c r="Q31" s="2"/>
    </row>
    <row r="32" spans="1:64" ht="16.5" customHeight="1">
      <c r="B32" s="511"/>
      <c r="C32" s="39" t="s">
        <v>16</v>
      </c>
      <c r="D32" s="20">
        <v>26.8</v>
      </c>
      <c r="E32" s="32">
        <f t="shared" si="1"/>
        <v>0.32638888888888878</v>
      </c>
      <c r="F32" s="45" t="s">
        <v>16</v>
      </c>
      <c r="G32" s="32" t="str">
        <f>IF(D33-D32&gt;3,"licz predkosc","|")</f>
        <v>|</v>
      </c>
      <c r="H32" s="46">
        <f>+H22+I22</f>
        <v>0.63402777777777775</v>
      </c>
      <c r="I32" s="41" t="str">
        <f>F32</f>
        <v>|</v>
      </c>
      <c r="J32" s="42" t="str">
        <f>G32</f>
        <v>|</v>
      </c>
      <c r="K32" s="40">
        <f t="shared" si="2"/>
        <v>0.67361111111111105</v>
      </c>
      <c r="L32" s="40" t="s">
        <v>17</v>
      </c>
      <c r="M32" s="40" t="s">
        <v>17</v>
      </c>
      <c r="N32" s="37" t="s">
        <v>46</v>
      </c>
      <c r="O32" s="47" t="s">
        <v>19</v>
      </c>
      <c r="P32" s="9"/>
      <c r="Q32" s="2"/>
    </row>
    <row r="33" spans="1:64" ht="12.75" customHeight="1">
      <c r="B33" s="48"/>
      <c r="C33" s="2"/>
      <c r="D33" s="20"/>
      <c r="E33" s="49"/>
      <c r="F33" s="49">
        <f>SUM(F18:F32)</f>
        <v>2.7777777777777776E-2</v>
      </c>
      <c r="G33" s="50"/>
      <c r="H33" s="51"/>
      <c r="I33" s="52">
        <f>SUM(I18:I32)</f>
        <v>2.2916666666666669E-2</v>
      </c>
      <c r="J33" s="50"/>
      <c r="K33" s="50"/>
      <c r="L33" s="41">
        <f>SUM(L18:L32)</f>
        <v>2.7777777777777776E-2</v>
      </c>
      <c r="M33" s="50"/>
      <c r="N33" s="50"/>
      <c r="O33" s="51" t="s">
        <v>47</v>
      </c>
    </row>
    <row r="34" spans="1:64" ht="12.75" customHeight="1">
      <c r="A34" s="53"/>
      <c r="B34" s="54"/>
      <c r="C34" s="55"/>
      <c r="D34" s="55"/>
      <c r="E34" s="56"/>
      <c r="F34" s="57">
        <f>60*D32/VALUE(MINUTE(F33))</f>
        <v>40.200000000000003</v>
      </c>
      <c r="G34" s="9"/>
      <c r="H34" s="56"/>
      <c r="I34" s="58">
        <f>F34</f>
        <v>40.200000000000003</v>
      </c>
      <c r="J34" s="55"/>
      <c r="K34" s="55"/>
      <c r="L34" s="59">
        <v>40.200000000000003</v>
      </c>
      <c r="M34" s="55"/>
      <c r="N34" s="9"/>
      <c r="O34" s="56" t="s">
        <v>48</v>
      </c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64" ht="12.75" customHeight="1">
      <c r="A35" s="53"/>
      <c r="B35" s="60"/>
      <c r="C35" s="61"/>
      <c r="D35" s="61"/>
      <c r="E35" s="62"/>
      <c r="F35" s="34">
        <v>47</v>
      </c>
      <c r="G35" s="44"/>
      <c r="H35" s="62"/>
      <c r="I35" s="63">
        <v>47</v>
      </c>
      <c r="J35" s="61"/>
      <c r="K35" s="61"/>
      <c r="L35" s="64">
        <v>47</v>
      </c>
      <c r="M35" s="61"/>
      <c r="N35" s="44"/>
      <c r="O35" s="62" t="s">
        <v>49</v>
      </c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64" ht="12.75" customHeight="1">
      <c r="A36" s="53"/>
      <c r="B36" s="53"/>
      <c r="C36" s="53"/>
      <c r="D36" s="55"/>
      <c r="E36" s="53"/>
      <c r="H36" s="55"/>
      <c r="I36" s="65"/>
      <c r="J36" s="53"/>
      <c r="K36" s="53"/>
      <c r="L36" s="53"/>
      <c r="M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64" ht="12.75" customHeight="1">
      <c r="B37" s="1" t="s">
        <v>50</v>
      </c>
      <c r="H37" s="17"/>
    </row>
    <row r="38" spans="1:64" ht="12.75" customHeight="1">
      <c r="B38" s="1" t="s">
        <v>51</v>
      </c>
    </row>
    <row r="39" spans="1:64" ht="14.25"/>
    <row r="40" spans="1:64" ht="12.75" customHeight="1">
      <c r="H40" s="10"/>
    </row>
    <row r="41" spans="1:64" ht="12.75" customHeight="1">
      <c r="B41" s="1" t="s">
        <v>52</v>
      </c>
    </row>
    <row r="42" spans="1:64" ht="12.75" customHeight="1">
      <c r="B42" s="1" t="s">
        <v>53</v>
      </c>
    </row>
    <row r="43" spans="1:64" ht="12.75" customHeight="1">
      <c r="B43" s="1" t="s">
        <v>54</v>
      </c>
    </row>
    <row r="44" spans="1:64" ht="14.25"/>
    <row r="45" spans="1:64" ht="12.75" customHeight="1">
      <c r="B45" s="1" t="s">
        <v>55</v>
      </c>
    </row>
  </sheetData>
  <mergeCells count="14">
    <mergeCell ref="P2:Q7"/>
    <mergeCell ref="B14:O14"/>
    <mergeCell ref="B15:B32"/>
    <mergeCell ref="C15:C17"/>
    <mergeCell ref="E15:G15"/>
    <mergeCell ref="H15:J15"/>
    <mergeCell ref="K15:M15"/>
    <mergeCell ref="N15:O15"/>
    <mergeCell ref="E16:G16"/>
    <mergeCell ref="H16:J16"/>
    <mergeCell ref="K16:M16"/>
    <mergeCell ref="N16:O16"/>
    <mergeCell ref="B2:G7"/>
    <mergeCell ref="H2:N7"/>
  </mergeCells>
  <printOptions horizontalCentered="1"/>
  <pageMargins left="0.78740157480314954" right="0.78740157480314954" top="2.0665354330708663" bottom="1.4763779527559056" header="1.6728346456692915" footer="1.0826771653543308"/>
  <pageSetup paperSize="0" fitToWidth="0" fitToHeight="0" pageOrder="overThenDown" orientation="landscape" horizontalDpi="0" verticalDpi="0" copies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E328-598A-43DC-81C7-F3458F8BEF39}">
  <dimension ref="A1:P83"/>
  <sheetViews>
    <sheetView workbookViewId="0"/>
  </sheetViews>
  <sheetFormatPr defaultRowHeight="14.25"/>
  <cols>
    <col min="1" max="1" width="16.375" customWidth="1"/>
    <col min="2" max="2" width="3.5" customWidth="1"/>
    <col min="3" max="3" width="8.875" customWidth="1"/>
    <col min="4" max="4" width="4.875" customWidth="1"/>
    <col min="5" max="6" width="5.75" customWidth="1"/>
    <col min="7" max="7" width="6.875" customWidth="1"/>
    <col min="8" max="8" width="3.875" customWidth="1"/>
    <col min="9" max="9" width="28.5" customWidth="1"/>
    <col min="10" max="10" width="3.75" customWidth="1"/>
    <col min="11" max="11" width="8.875" customWidth="1"/>
    <col min="12" max="12" width="4.875" customWidth="1"/>
    <col min="13" max="14" width="5.75" customWidth="1"/>
    <col min="15" max="15" width="7.125" customWidth="1"/>
    <col min="16" max="257" width="10.375" customWidth="1"/>
    <col min="258" max="1023" width="8.75" customWidth="1"/>
    <col min="1024" max="1024" width="9" customWidth="1"/>
  </cols>
  <sheetData>
    <row r="1" spans="1:16" ht="14.65" customHeight="1">
      <c r="A1" s="529" t="s">
        <v>122</v>
      </c>
      <c r="B1" s="529"/>
      <c r="C1" s="529"/>
      <c r="D1" s="529"/>
      <c r="E1" s="526" t="s">
        <v>1</v>
      </c>
      <c r="F1" s="526"/>
      <c r="G1" s="526"/>
      <c r="H1" s="526"/>
      <c r="I1" s="526"/>
      <c r="J1" s="511"/>
      <c r="K1" s="511"/>
      <c r="L1" s="511"/>
      <c r="M1" s="511"/>
      <c r="N1" s="530" t="s">
        <v>104</v>
      </c>
      <c r="O1" s="530"/>
      <c r="P1" s="530"/>
    </row>
    <row r="2" spans="1:16" ht="12.75" customHeight="1">
      <c r="A2" s="529"/>
      <c r="B2" s="529"/>
      <c r="C2" s="529"/>
      <c r="D2" s="529"/>
      <c r="E2" s="526"/>
      <c r="F2" s="526"/>
      <c r="G2" s="526"/>
      <c r="H2" s="526"/>
      <c r="I2" s="526"/>
      <c r="J2" s="511"/>
      <c r="K2" s="511"/>
      <c r="L2" s="511"/>
      <c r="M2" s="511"/>
      <c r="N2" s="530"/>
      <c r="O2" s="530"/>
      <c r="P2" s="530"/>
    </row>
    <row r="3" spans="1:16" ht="12.75" customHeight="1">
      <c r="A3" s="529"/>
      <c r="B3" s="529"/>
      <c r="C3" s="529"/>
      <c r="D3" s="529"/>
      <c r="E3" s="526"/>
      <c r="F3" s="526"/>
      <c r="G3" s="526"/>
      <c r="H3" s="526"/>
      <c r="I3" s="526"/>
      <c r="J3" s="511"/>
      <c r="K3" s="511"/>
      <c r="L3" s="511"/>
      <c r="M3" s="511"/>
      <c r="N3" s="530"/>
      <c r="O3" s="530"/>
      <c r="P3" s="530"/>
    </row>
    <row r="4" spans="1:16" ht="12.75" customHeight="1">
      <c r="A4" s="529"/>
      <c r="B4" s="529"/>
      <c r="C4" s="529"/>
      <c r="D4" s="529"/>
      <c r="E4" s="526"/>
      <c r="F4" s="526"/>
      <c r="G4" s="526"/>
      <c r="H4" s="526"/>
      <c r="I4" s="526"/>
      <c r="J4" s="511"/>
      <c r="K4" s="511"/>
      <c r="L4" s="511"/>
      <c r="M4" s="511"/>
      <c r="N4" s="530"/>
      <c r="O4" s="530"/>
      <c r="P4" s="530"/>
    </row>
    <row r="5" spans="1:16" ht="12.75" customHeight="1">
      <c r="A5" s="529"/>
      <c r="B5" s="529"/>
      <c r="C5" s="529"/>
      <c r="D5" s="529"/>
      <c r="E5" s="526"/>
      <c r="F5" s="526"/>
      <c r="G5" s="526"/>
      <c r="H5" s="526"/>
      <c r="I5" s="526"/>
      <c r="J5" s="511"/>
      <c r="K5" s="511"/>
      <c r="L5" s="511"/>
      <c r="M5" s="511"/>
      <c r="N5" s="530"/>
      <c r="O5" s="530"/>
      <c r="P5" s="530"/>
    </row>
    <row r="6" spans="1:16" ht="12.75" customHeight="1">
      <c r="A6" s="529"/>
      <c r="B6" s="529"/>
      <c r="C6" s="529"/>
      <c r="D6" s="529"/>
      <c r="E6" s="526"/>
      <c r="F6" s="526"/>
      <c r="G6" s="526"/>
      <c r="H6" s="526"/>
      <c r="I6" s="526"/>
      <c r="J6" s="511"/>
      <c r="K6" s="511"/>
      <c r="L6" s="511"/>
      <c r="M6" s="511"/>
      <c r="N6" s="530"/>
      <c r="O6" s="530"/>
      <c r="P6" s="530"/>
    </row>
    <row r="7" spans="1:16" ht="12.75" customHeight="1">
      <c r="A7" s="529"/>
      <c r="B7" s="529"/>
      <c r="C7" s="529"/>
      <c r="D7" s="529"/>
      <c r="E7" s="526"/>
      <c r="F7" s="526"/>
      <c r="G7" s="526"/>
      <c r="H7" s="526"/>
      <c r="I7" s="526"/>
      <c r="J7" s="511"/>
      <c r="K7" s="511"/>
      <c r="L7" s="511"/>
      <c r="M7" s="511"/>
      <c r="N7" s="530"/>
      <c r="O7" s="530"/>
      <c r="P7" s="530"/>
    </row>
    <row r="8" spans="1:16" ht="12.75" customHeight="1">
      <c r="A8" s="67"/>
      <c r="B8" s="1"/>
      <c r="C8" s="1"/>
      <c r="D8" s="9"/>
      <c r="E8" s="4"/>
      <c r="F8" s="139"/>
      <c r="G8" s="4"/>
      <c r="H8" s="1"/>
      <c r="I8" s="1"/>
      <c r="J8" s="2"/>
      <c r="K8" s="1"/>
      <c r="L8" s="1"/>
      <c r="M8" s="1"/>
      <c r="N8" s="1"/>
      <c r="O8" s="1"/>
      <c r="P8" s="1"/>
    </row>
    <row r="9" spans="1:16" ht="14.25" customHeight="1">
      <c r="A9" s="1"/>
      <c r="B9" s="140" t="s">
        <v>3</v>
      </c>
      <c r="C9" s="141"/>
      <c r="D9" s="142"/>
      <c r="E9" s="4"/>
      <c r="F9" s="139"/>
      <c r="G9" s="4"/>
      <c r="H9" s="1"/>
      <c r="I9" s="1"/>
      <c r="J9" s="2"/>
      <c r="K9" s="1"/>
      <c r="L9" s="1"/>
      <c r="M9" s="1"/>
      <c r="N9" s="1"/>
      <c r="O9" s="1"/>
      <c r="P9" s="1"/>
    </row>
    <row r="10" spans="1:16" ht="14.25" customHeight="1">
      <c r="A10" s="1"/>
      <c r="B10" s="141" t="s">
        <v>4</v>
      </c>
      <c r="C10" s="141"/>
      <c r="D10" s="139"/>
      <c r="E10" s="4"/>
      <c r="F10" s="139"/>
      <c r="G10" s="4"/>
      <c r="H10" s="1"/>
      <c r="I10" s="1"/>
      <c r="J10" s="2"/>
      <c r="K10" s="1"/>
      <c r="L10" s="1"/>
      <c r="M10" s="1"/>
      <c r="N10" s="1"/>
      <c r="O10" s="1"/>
      <c r="P10" s="1"/>
    </row>
    <row r="11" spans="1:16" ht="12.75" customHeight="1">
      <c r="A11" s="1"/>
      <c r="B11" s="1"/>
      <c r="C11" s="1"/>
      <c r="D11" s="2"/>
      <c r="E11" s="4"/>
      <c r="F11" s="9"/>
      <c r="G11" s="4"/>
      <c r="H11" s="1"/>
      <c r="I11" s="1"/>
      <c r="J11" s="2"/>
      <c r="K11" s="1"/>
      <c r="L11" s="1"/>
      <c r="M11" s="1"/>
      <c r="N11" s="1"/>
      <c r="O11" s="1"/>
      <c r="P11" s="1"/>
    </row>
    <row r="12" spans="1:16" ht="12.75" customHeight="1">
      <c r="A12" s="1"/>
      <c r="B12" s="1"/>
      <c r="C12" s="1"/>
      <c r="D12" s="2"/>
      <c r="E12" s="1"/>
      <c r="F12" s="139"/>
      <c r="G12" s="3"/>
      <c r="H12" s="1"/>
      <c r="I12" s="1"/>
      <c r="J12" s="2"/>
      <c r="K12" s="1"/>
      <c r="L12" s="1"/>
      <c r="M12" s="1"/>
      <c r="N12" s="1"/>
      <c r="O12" s="1"/>
      <c r="P12" s="1"/>
    </row>
    <row r="13" spans="1:16" ht="12.75" customHeight="1">
      <c r="A13" s="1"/>
      <c r="B13" s="510" t="s">
        <v>211</v>
      </c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1"/>
    </row>
    <row r="14" spans="1:16" ht="12.75" customHeight="1" thickBot="1">
      <c r="A14" s="1"/>
      <c r="B14" s="523"/>
      <c r="C14" s="512" t="s">
        <v>6</v>
      </c>
      <c r="D14" s="512" t="s">
        <v>8</v>
      </c>
      <c r="E14" s="514">
        <v>491</v>
      </c>
      <c r="F14" s="514"/>
      <c r="G14" s="514"/>
      <c r="H14" s="514" t="s">
        <v>7</v>
      </c>
      <c r="I14" s="514"/>
      <c r="J14" s="523"/>
      <c r="K14" s="512" t="s">
        <v>6</v>
      </c>
      <c r="L14" s="512" t="s">
        <v>8</v>
      </c>
      <c r="M14" s="514">
        <v>492</v>
      </c>
      <c r="N14" s="514"/>
      <c r="O14" s="514"/>
      <c r="P14" s="1"/>
    </row>
    <row r="15" spans="1:16" ht="12.75" customHeight="1" thickTop="1" thickBot="1">
      <c r="A15" s="22"/>
      <c r="B15" s="523"/>
      <c r="C15" s="512"/>
      <c r="D15" s="512"/>
      <c r="E15" s="521"/>
      <c r="F15" s="521"/>
      <c r="G15" s="521"/>
      <c r="H15" s="130"/>
      <c r="I15" s="131" t="s">
        <v>10</v>
      </c>
      <c r="J15" s="523"/>
      <c r="K15" s="512"/>
      <c r="L15" s="512"/>
      <c r="M15" s="521"/>
      <c r="N15" s="521"/>
      <c r="O15" s="521"/>
      <c r="P15" s="22"/>
    </row>
    <row r="16" spans="1:16" ht="12.75" customHeight="1" thickTop="1" thickBot="1">
      <c r="A16" s="2"/>
      <c r="B16" s="523"/>
      <c r="C16" s="512"/>
      <c r="D16" s="512"/>
      <c r="E16" s="25" t="s">
        <v>11</v>
      </c>
      <c r="F16" s="26" t="s">
        <v>12</v>
      </c>
      <c r="G16" s="25" t="s">
        <v>58</v>
      </c>
      <c r="H16" s="28" t="s">
        <v>14</v>
      </c>
      <c r="I16" s="29" t="s">
        <v>15</v>
      </c>
      <c r="J16" s="523"/>
      <c r="K16" s="512"/>
      <c r="L16" s="512"/>
      <c r="M16" s="71" t="s">
        <v>11</v>
      </c>
      <c r="N16" s="25" t="s">
        <v>12</v>
      </c>
      <c r="O16" s="71" t="s">
        <v>124</v>
      </c>
      <c r="P16" s="2"/>
    </row>
    <row r="17" spans="1:16" ht="12.75" customHeight="1" thickTop="1" thickBot="1">
      <c r="A17" s="1"/>
      <c r="B17" s="521"/>
      <c r="C17" s="143">
        <v>0</v>
      </c>
      <c r="D17" s="144">
        <v>0</v>
      </c>
      <c r="E17" s="145">
        <v>0.3576388888888889</v>
      </c>
      <c r="F17" s="146">
        <v>6.9444444444444436E-4</v>
      </c>
      <c r="G17" s="160"/>
      <c r="H17" s="37" t="s">
        <v>18</v>
      </c>
      <c r="I17" s="147" t="s">
        <v>62</v>
      </c>
      <c r="J17" s="521"/>
      <c r="K17" s="148">
        <v>1</v>
      </c>
      <c r="L17" s="127">
        <f>L18+K17</f>
        <v>75.7</v>
      </c>
      <c r="M17" s="149">
        <f>M18+N18</f>
        <v>0.62499999999999967</v>
      </c>
      <c r="N17" s="36"/>
      <c r="O17" s="160"/>
      <c r="P17" s="1"/>
    </row>
    <row r="18" spans="1:16" ht="12.75" customHeight="1" thickTop="1" thickBot="1">
      <c r="A18" s="83"/>
      <c r="B18" s="521"/>
      <c r="C18" s="143">
        <f>D18-D17</f>
        <v>1</v>
      </c>
      <c r="D18" s="144">
        <v>1</v>
      </c>
      <c r="E18" s="149">
        <f>E17+F17</f>
        <v>0.35833333333333334</v>
      </c>
      <c r="F18" s="146">
        <v>2.0833333333333333E-3</v>
      </c>
      <c r="G18" s="151"/>
      <c r="H18" s="120" t="s">
        <v>21</v>
      </c>
      <c r="I18" s="147" t="s">
        <v>125</v>
      </c>
      <c r="J18" s="521"/>
      <c r="K18" s="148">
        <v>1</v>
      </c>
      <c r="L18" s="127">
        <f>L20+K20</f>
        <v>74.7</v>
      </c>
      <c r="M18" s="149">
        <f>M20+N19</f>
        <v>0.62430555555555522</v>
      </c>
      <c r="N18" s="146">
        <v>6.9444444444444436E-4</v>
      </c>
      <c r="O18" s="153"/>
      <c r="P18" s="1"/>
    </row>
    <row r="19" spans="1:16" ht="12.75" customHeight="1" thickTop="1" thickBot="1">
      <c r="A19" s="83"/>
      <c r="B19" s="521"/>
      <c r="C19" s="143">
        <f>D19-D18</f>
        <v>1</v>
      </c>
      <c r="D19" s="144">
        <v>2</v>
      </c>
      <c r="E19" s="149" t="s">
        <v>17</v>
      </c>
      <c r="F19" s="146" t="s">
        <v>17</v>
      </c>
      <c r="G19" s="151"/>
      <c r="H19" s="37" t="s">
        <v>23</v>
      </c>
      <c r="I19" s="147" t="s">
        <v>207</v>
      </c>
      <c r="J19" s="521"/>
      <c r="K19" s="148"/>
      <c r="L19" s="127"/>
      <c r="M19" s="149" t="s">
        <v>17</v>
      </c>
      <c r="N19" s="146">
        <v>2.0833333333333333E-3</v>
      </c>
      <c r="O19" s="151"/>
      <c r="P19" s="1"/>
    </row>
    <row r="20" spans="1:16" ht="12.75" customHeight="1" thickTop="1" thickBot="1">
      <c r="A20" s="83"/>
      <c r="B20" s="521"/>
      <c r="C20" s="143"/>
      <c r="D20" s="144"/>
      <c r="E20" s="149">
        <f>E18+F18</f>
        <v>0.36041666666666666</v>
      </c>
      <c r="F20" s="146">
        <v>4.1666666666666666E-3</v>
      </c>
      <c r="G20" s="151"/>
      <c r="H20" s="120" t="s">
        <v>25</v>
      </c>
      <c r="I20" s="147" t="s">
        <v>212</v>
      </c>
      <c r="J20" s="521"/>
      <c r="K20" s="148">
        <v>1</v>
      </c>
      <c r="L20" s="127">
        <f t="shared" ref="L20:L51" si="0">L21+K20</f>
        <v>73.7</v>
      </c>
      <c r="M20" s="149">
        <f t="shared" ref="M20:M51" si="1">M21+N21</f>
        <v>0.6222222222222219</v>
      </c>
      <c r="N20" s="146" t="s">
        <v>17</v>
      </c>
      <c r="O20" s="151"/>
      <c r="P20" s="1"/>
    </row>
    <row r="21" spans="1:16" ht="12.75" customHeight="1" thickTop="1" thickBot="1">
      <c r="A21" s="83"/>
      <c r="B21" s="521"/>
      <c r="C21" s="143">
        <f>D21-D19</f>
        <v>1</v>
      </c>
      <c r="D21" s="144">
        <v>3</v>
      </c>
      <c r="E21" s="149">
        <f t="shared" ref="E21:E52" si="2">E20+F20</f>
        <v>0.36458333333333331</v>
      </c>
      <c r="F21" s="146">
        <v>6.9444444444444436E-4</v>
      </c>
      <c r="G21" s="151"/>
      <c r="H21" s="37" t="s">
        <v>28</v>
      </c>
      <c r="I21" s="147" t="s">
        <v>175</v>
      </c>
      <c r="J21" s="521"/>
      <c r="K21" s="148">
        <v>1</v>
      </c>
      <c r="L21" s="127">
        <f t="shared" si="0"/>
        <v>72.7</v>
      </c>
      <c r="M21" s="149">
        <f t="shared" si="1"/>
        <v>0.61805555555555525</v>
      </c>
      <c r="N21" s="146">
        <v>4.1666666666666666E-3</v>
      </c>
      <c r="O21" s="151"/>
      <c r="P21" s="1"/>
    </row>
    <row r="22" spans="1:16" ht="12.75" customHeight="1" thickTop="1" thickBot="1">
      <c r="A22" s="83"/>
      <c r="B22" s="521"/>
      <c r="C22" s="143">
        <f t="shared" ref="C22:C53" si="3">D22-D21</f>
        <v>1</v>
      </c>
      <c r="D22" s="144">
        <v>4</v>
      </c>
      <c r="E22" s="149">
        <f t="shared" si="2"/>
        <v>0.36527777777777776</v>
      </c>
      <c r="F22" s="146">
        <v>2.7777777777777775E-3</v>
      </c>
      <c r="G22" s="151"/>
      <c r="H22" s="120" t="s">
        <v>30</v>
      </c>
      <c r="I22" s="147" t="s">
        <v>174</v>
      </c>
      <c r="J22" s="521"/>
      <c r="K22" s="148">
        <v>3</v>
      </c>
      <c r="L22" s="127">
        <f t="shared" si="0"/>
        <v>71.7</v>
      </c>
      <c r="M22" s="149">
        <f t="shared" si="1"/>
        <v>0.61736111111111081</v>
      </c>
      <c r="N22" s="146">
        <v>6.9444444444444436E-4</v>
      </c>
      <c r="O22" s="151">
        <f>3/(4/60)</f>
        <v>45</v>
      </c>
      <c r="P22" s="1"/>
    </row>
    <row r="23" spans="1:16" ht="12.75" customHeight="1" thickTop="1" thickBot="1">
      <c r="A23" s="83"/>
      <c r="B23" s="521"/>
      <c r="C23" s="143">
        <f t="shared" si="3"/>
        <v>3</v>
      </c>
      <c r="D23" s="144">
        <v>7</v>
      </c>
      <c r="E23" s="149">
        <f t="shared" si="2"/>
        <v>0.36805555555555552</v>
      </c>
      <c r="F23" s="146">
        <v>1.3888888888888887E-3</v>
      </c>
      <c r="G23" s="151">
        <f>3/(4/60)</f>
        <v>45</v>
      </c>
      <c r="H23" s="37" t="s">
        <v>32</v>
      </c>
      <c r="I23" s="147" t="s">
        <v>213</v>
      </c>
      <c r="J23" s="521"/>
      <c r="K23" s="148">
        <v>1.7</v>
      </c>
      <c r="L23" s="127">
        <f t="shared" si="0"/>
        <v>68.7</v>
      </c>
      <c r="M23" s="149">
        <f t="shared" si="1"/>
        <v>0.61458333333333304</v>
      </c>
      <c r="N23" s="146">
        <v>2.7777777777777775E-3</v>
      </c>
      <c r="O23" s="151"/>
      <c r="P23" s="1"/>
    </row>
    <row r="24" spans="1:16" ht="12.75" customHeight="1" thickTop="1" thickBot="1">
      <c r="A24" s="1"/>
      <c r="B24" s="521"/>
      <c r="C24" s="143">
        <f t="shared" si="3"/>
        <v>1.6999999999999993</v>
      </c>
      <c r="D24" s="144">
        <v>8.6999999999999993</v>
      </c>
      <c r="E24" s="149">
        <f t="shared" si="2"/>
        <v>0.36944444444444441</v>
      </c>
      <c r="F24" s="146">
        <v>6.9444444444444436E-4</v>
      </c>
      <c r="G24" s="152"/>
      <c r="H24" s="120" t="s">
        <v>34</v>
      </c>
      <c r="I24" s="147" t="s">
        <v>205</v>
      </c>
      <c r="J24" s="521"/>
      <c r="K24" s="148">
        <v>1</v>
      </c>
      <c r="L24" s="127">
        <f t="shared" si="0"/>
        <v>67</v>
      </c>
      <c r="M24" s="149">
        <f t="shared" si="1"/>
        <v>0.61319444444444415</v>
      </c>
      <c r="N24" s="146">
        <v>1.3888888888888887E-3</v>
      </c>
      <c r="O24" s="152"/>
      <c r="P24" s="1"/>
    </row>
    <row r="25" spans="1:16" ht="12.75" customHeight="1" thickTop="1" thickBot="1">
      <c r="A25" s="1"/>
      <c r="B25" s="521"/>
      <c r="C25" s="143">
        <f t="shared" si="3"/>
        <v>1</v>
      </c>
      <c r="D25" s="144">
        <v>9.6999999999999993</v>
      </c>
      <c r="E25" s="149">
        <f t="shared" si="2"/>
        <v>0.37013888888888885</v>
      </c>
      <c r="F25" s="146">
        <v>2.7777777777777775E-3</v>
      </c>
      <c r="G25" s="152"/>
      <c r="H25" s="37" t="s">
        <v>36</v>
      </c>
      <c r="I25" s="147" t="s">
        <v>204</v>
      </c>
      <c r="J25" s="521"/>
      <c r="K25" s="148">
        <v>2.4</v>
      </c>
      <c r="L25" s="127">
        <f t="shared" si="0"/>
        <v>66</v>
      </c>
      <c r="M25" s="149">
        <f t="shared" si="1"/>
        <v>0.61249999999999971</v>
      </c>
      <c r="N25" s="146">
        <v>6.9444444444444436E-4</v>
      </c>
      <c r="O25" s="152"/>
      <c r="P25" s="1"/>
    </row>
    <row r="26" spans="1:16" ht="12.75" customHeight="1" thickTop="1" thickBot="1">
      <c r="A26" s="1"/>
      <c r="B26" s="521"/>
      <c r="C26" s="143">
        <f t="shared" si="3"/>
        <v>2.4000000000000004</v>
      </c>
      <c r="D26" s="144">
        <v>12.1</v>
      </c>
      <c r="E26" s="149">
        <f t="shared" si="2"/>
        <v>0.37291666666666662</v>
      </c>
      <c r="F26" s="146">
        <v>6.9444444444444436E-4</v>
      </c>
      <c r="G26" s="152"/>
      <c r="H26" s="120" t="s">
        <v>38</v>
      </c>
      <c r="I26" s="147" t="s">
        <v>214</v>
      </c>
      <c r="J26" s="521"/>
      <c r="K26" s="148">
        <v>0.5</v>
      </c>
      <c r="L26" s="127">
        <f t="shared" si="0"/>
        <v>63.6</v>
      </c>
      <c r="M26" s="149">
        <f t="shared" si="1"/>
        <v>0.60972222222222194</v>
      </c>
      <c r="N26" s="146">
        <v>2.7777777777777775E-3</v>
      </c>
      <c r="O26" s="152"/>
      <c r="P26" s="1"/>
    </row>
    <row r="27" spans="1:16" ht="12.75" customHeight="1" thickTop="1" thickBot="1">
      <c r="A27" s="1"/>
      <c r="B27" s="521"/>
      <c r="C27" s="143">
        <f t="shared" si="3"/>
        <v>0.5</v>
      </c>
      <c r="D27" s="144">
        <v>12.6</v>
      </c>
      <c r="E27" s="149">
        <f t="shared" si="2"/>
        <v>0.37361111111111106</v>
      </c>
      <c r="F27" s="146">
        <v>1.3888888888888887E-3</v>
      </c>
      <c r="G27" s="153"/>
      <c r="H27" s="37" t="s">
        <v>40</v>
      </c>
      <c r="I27" s="147" t="s">
        <v>215</v>
      </c>
      <c r="J27" s="521"/>
      <c r="K27" s="148">
        <v>1</v>
      </c>
      <c r="L27" s="127">
        <f t="shared" si="0"/>
        <v>63.1</v>
      </c>
      <c r="M27" s="149">
        <f t="shared" si="1"/>
        <v>0.6090277777777775</v>
      </c>
      <c r="N27" s="146">
        <v>6.9444444444444436E-4</v>
      </c>
      <c r="O27" s="153"/>
      <c r="P27" s="1"/>
    </row>
    <row r="28" spans="1:16" ht="12.75" customHeight="1" thickTop="1" thickBot="1">
      <c r="A28" s="1"/>
      <c r="B28" s="521"/>
      <c r="C28" s="143">
        <f t="shared" si="3"/>
        <v>1</v>
      </c>
      <c r="D28" s="144">
        <v>13.6</v>
      </c>
      <c r="E28" s="149">
        <f t="shared" si="2"/>
        <v>0.37499999999999994</v>
      </c>
      <c r="F28" s="146">
        <v>6.9444444444444436E-4</v>
      </c>
      <c r="G28" s="153"/>
      <c r="H28" s="120" t="s">
        <v>42</v>
      </c>
      <c r="I28" s="147" t="s">
        <v>216</v>
      </c>
      <c r="J28" s="521"/>
      <c r="K28" s="148">
        <v>1</v>
      </c>
      <c r="L28" s="127">
        <f t="shared" si="0"/>
        <v>62.1</v>
      </c>
      <c r="M28" s="149">
        <f t="shared" si="1"/>
        <v>0.60763888888888862</v>
      </c>
      <c r="N28" s="146">
        <v>1.3888888888888887E-3</v>
      </c>
      <c r="O28" s="153"/>
      <c r="P28" s="1"/>
    </row>
    <row r="29" spans="1:16" ht="12.75" customHeight="1" thickTop="1" thickBot="1">
      <c r="A29" s="1"/>
      <c r="B29" s="521"/>
      <c r="C29" s="143">
        <f t="shared" si="3"/>
        <v>1</v>
      </c>
      <c r="D29" s="144">
        <v>14.6</v>
      </c>
      <c r="E29" s="149">
        <f t="shared" si="2"/>
        <v>0.37569444444444439</v>
      </c>
      <c r="F29" s="146">
        <v>6.9444444444444436E-4</v>
      </c>
      <c r="G29" s="153"/>
      <c r="H29" s="37" t="s">
        <v>44</v>
      </c>
      <c r="I29" s="147" t="s">
        <v>217</v>
      </c>
      <c r="J29" s="521"/>
      <c r="K29" s="148">
        <v>1</v>
      </c>
      <c r="L29" s="127">
        <f t="shared" si="0"/>
        <v>61.1</v>
      </c>
      <c r="M29" s="149">
        <f t="shared" si="1"/>
        <v>0.60694444444444418</v>
      </c>
      <c r="N29" s="146">
        <v>6.9444444444444436E-4</v>
      </c>
      <c r="O29" s="153"/>
      <c r="P29" s="1"/>
    </row>
    <row r="30" spans="1:16" ht="12.75" customHeight="1" thickTop="1" thickBot="1">
      <c r="A30" s="1"/>
      <c r="B30" s="521"/>
      <c r="C30" s="143">
        <f t="shared" si="3"/>
        <v>1</v>
      </c>
      <c r="D30" s="144">
        <v>15.6</v>
      </c>
      <c r="E30" s="149">
        <f t="shared" si="2"/>
        <v>0.37638888888888883</v>
      </c>
      <c r="F30" s="146">
        <v>6.9444444444444436E-4</v>
      </c>
      <c r="G30" s="153"/>
      <c r="H30" s="120" t="s">
        <v>45</v>
      </c>
      <c r="I30" s="147" t="s">
        <v>217</v>
      </c>
      <c r="J30" s="521"/>
      <c r="K30" s="148">
        <v>2</v>
      </c>
      <c r="L30" s="127">
        <f t="shared" si="0"/>
        <v>60.1</v>
      </c>
      <c r="M30" s="149">
        <f t="shared" si="1"/>
        <v>0.60624999999999973</v>
      </c>
      <c r="N30" s="146">
        <v>6.9444444444444436E-4</v>
      </c>
      <c r="O30" s="153"/>
      <c r="P30" s="1"/>
    </row>
    <row r="31" spans="1:16" ht="12.75" customHeight="1" thickTop="1" thickBot="1">
      <c r="A31" s="1"/>
      <c r="B31" s="521"/>
      <c r="C31" s="143">
        <f t="shared" si="3"/>
        <v>2.0000000000000018</v>
      </c>
      <c r="D31" s="144">
        <v>17.600000000000001</v>
      </c>
      <c r="E31" s="149">
        <f t="shared" si="2"/>
        <v>0.37708333333333327</v>
      </c>
      <c r="F31" s="146">
        <v>1.3888888888888887E-3</v>
      </c>
      <c r="G31" s="153"/>
      <c r="H31" s="37" t="s">
        <v>46</v>
      </c>
      <c r="I31" s="147" t="s">
        <v>218</v>
      </c>
      <c r="J31" s="521"/>
      <c r="K31" s="148">
        <v>2</v>
      </c>
      <c r="L31" s="127">
        <f t="shared" si="0"/>
        <v>58.1</v>
      </c>
      <c r="M31" s="149">
        <f t="shared" si="1"/>
        <v>0.60555555555555529</v>
      </c>
      <c r="N31" s="146">
        <v>6.9444444444444436E-4</v>
      </c>
      <c r="O31" s="153"/>
      <c r="P31" s="1"/>
    </row>
    <row r="32" spans="1:16" ht="12.75" customHeight="1" thickTop="1" thickBot="1">
      <c r="A32" s="1"/>
      <c r="B32" s="521"/>
      <c r="C32" s="143">
        <f t="shared" si="3"/>
        <v>2</v>
      </c>
      <c r="D32" s="144">
        <v>19.600000000000001</v>
      </c>
      <c r="E32" s="149">
        <f t="shared" si="2"/>
        <v>0.37847222222222215</v>
      </c>
      <c r="F32" s="146">
        <v>6.9444444444444436E-4</v>
      </c>
      <c r="G32" s="153"/>
      <c r="H32" s="120" t="s">
        <v>80</v>
      </c>
      <c r="I32" s="147" t="s">
        <v>180</v>
      </c>
      <c r="J32" s="521"/>
      <c r="K32" s="148">
        <v>1</v>
      </c>
      <c r="L32" s="127">
        <f t="shared" si="0"/>
        <v>56.1</v>
      </c>
      <c r="M32" s="149">
        <f t="shared" si="1"/>
        <v>0.60416666666666641</v>
      </c>
      <c r="N32" s="146">
        <v>1.3888888888888887E-3</v>
      </c>
      <c r="O32" s="153"/>
      <c r="P32" s="1"/>
    </row>
    <row r="33" spans="1:16" ht="12.75" customHeight="1" thickTop="1" thickBot="1">
      <c r="A33" s="1"/>
      <c r="B33" s="521"/>
      <c r="C33" s="143">
        <f t="shared" si="3"/>
        <v>1</v>
      </c>
      <c r="D33" s="144">
        <v>20.6</v>
      </c>
      <c r="E33" s="149">
        <f t="shared" si="2"/>
        <v>0.3791666666666666</v>
      </c>
      <c r="F33" s="146">
        <v>1.3888888888888887E-3</v>
      </c>
      <c r="G33" s="153"/>
      <c r="H33" s="37" t="s">
        <v>79</v>
      </c>
      <c r="I33" s="147" t="s">
        <v>181</v>
      </c>
      <c r="J33" s="521"/>
      <c r="K33" s="148">
        <v>1.6</v>
      </c>
      <c r="L33" s="127">
        <f t="shared" si="0"/>
        <v>55.1</v>
      </c>
      <c r="M33" s="149">
        <f t="shared" si="1"/>
        <v>0.60347222222222197</v>
      </c>
      <c r="N33" s="146">
        <v>6.9444444444444436E-4</v>
      </c>
      <c r="O33" s="153"/>
      <c r="P33" s="1"/>
    </row>
    <row r="34" spans="1:16" ht="12.75" customHeight="1" thickTop="1" thickBot="1">
      <c r="A34" s="1"/>
      <c r="B34" s="521"/>
      <c r="C34" s="143">
        <f t="shared" si="3"/>
        <v>1.5999999999999979</v>
      </c>
      <c r="D34" s="144">
        <v>22.2</v>
      </c>
      <c r="E34" s="149">
        <f t="shared" si="2"/>
        <v>0.38055555555555548</v>
      </c>
      <c r="F34" s="146">
        <v>2.0833333333333333E-3</v>
      </c>
      <c r="G34" s="153"/>
      <c r="H34" s="120" t="s">
        <v>77</v>
      </c>
      <c r="I34" s="147" t="s">
        <v>219</v>
      </c>
      <c r="J34" s="521"/>
      <c r="K34" s="148">
        <v>2.5</v>
      </c>
      <c r="L34" s="127">
        <f t="shared" si="0"/>
        <v>53.5</v>
      </c>
      <c r="M34" s="149">
        <f t="shared" si="1"/>
        <v>0.60208333333333308</v>
      </c>
      <c r="N34" s="146">
        <v>1.3888888888888887E-3</v>
      </c>
      <c r="O34" s="153"/>
      <c r="P34" s="1"/>
    </row>
    <row r="35" spans="1:16" ht="12.75" customHeight="1" thickTop="1" thickBot="1">
      <c r="A35" s="1"/>
      <c r="B35" s="521"/>
      <c r="C35" s="143">
        <f t="shared" si="3"/>
        <v>2.5</v>
      </c>
      <c r="D35" s="144">
        <v>24.7</v>
      </c>
      <c r="E35" s="149">
        <f t="shared" si="2"/>
        <v>0.38263888888888881</v>
      </c>
      <c r="F35" s="146">
        <v>6.9444444444444436E-4</v>
      </c>
      <c r="G35" s="153"/>
      <c r="H35" s="37" t="s">
        <v>75</v>
      </c>
      <c r="I35" s="147" t="s">
        <v>220</v>
      </c>
      <c r="J35" s="521"/>
      <c r="K35" s="148">
        <v>0.6</v>
      </c>
      <c r="L35" s="127">
        <f t="shared" si="0"/>
        <v>51</v>
      </c>
      <c r="M35" s="149">
        <f t="shared" si="1"/>
        <v>0.59999999999999976</v>
      </c>
      <c r="N35" s="146">
        <v>2.0833333333333333E-3</v>
      </c>
      <c r="O35" s="153"/>
      <c r="P35" s="1"/>
    </row>
    <row r="36" spans="1:16" ht="12.75" customHeight="1" thickTop="1" thickBot="1">
      <c r="A36" s="1"/>
      <c r="B36" s="521"/>
      <c r="C36" s="143">
        <f t="shared" si="3"/>
        <v>0.60000000000000142</v>
      </c>
      <c r="D36" s="144">
        <v>25.3</v>
      </c>
      <c r="E36" s="149">
        <f t="shared" si="2"/>
        <v>0.38333333333333325</v>
      </c>
      <c r="F36" s="146">
        <v>6.9444444444444436E-4</v>
      </c>
      <c r="G36" s="153"/>
      <c r="H36" s="120" t="s">
        <v>73</v>
      </c>
      <c r="I36" s="147" t="s">
        <v>221</v>
      </c>
      <c r="J36" s="521"/>
      <c r="K36" s="148">
        <v>0.9</v>
      </c>
      <c r="L36" s="127">
        <f t="shared" si="0"/>
        <v>50.4</v>
      </c>
      <c r="M36" s="149">
        <f t="shared" si="1"/>
        <v>0.59930555555555531</v>
      </c>
      <c r="N36" s="146">
        <v>6.9444444444444436E-4</v>
      </c>
      <c r="O36" s="153"/>
      <c r="P36" s="1"/>
    </row>
    <row r="37" spans="1:16" ht="12.75" customHeight="1" thickTop="1" thickBot="1">
      <c r="A37" s="1"/>
      <c r="B37" s="521"/>
      <c r="C37" s="143">
        <f t="shared" si="3"/>
        <v>0.89999999999999858</v>
      </c>
      <c r="D37" s="144">
        <v>26.2</v>
      </c>
      <c r="E37" s="149">
        <f t="shared" si="2"/>
        <v>0.38402777777777769</v>
      </c>
      <c r="F37" s="146">
        <v>1.3888888888888887E-3</v>
      </c>
      <c r="G37" s="153"/>
      <c r="H37" s="37" t="s">
        <v>71</v>
      </c>
      <c r="I37" s="147" t="s">
        <v>222</v>
      </c>
      <c r="J37" s="521"/>
      <c r="K37" s="148">
        <v>1.1000000000000001</v>
      </c>
      <c r="L37" s="127">
        <f t="shared" si="0"/>
        <v>49.5</v>
      </c>
      <c r="M37" s="149">
        <f t="shared" si="1"/>
        <v>0.59861111111111087</v>
      </c>
      <c r="N37" s="146">
        <v>6.9444444444444436E-4</v>
      </c>
      <c r="O37" s="153"/>
      <c r="P37" s="1"/>
    </row>
    <row r="38" spans="1:16" ht="12.75" customHeight="1" thickTop="1" thickBot="1">
      <c r="A38" s="1"/>
      <c r="B38" s="521"/>
      <c r="C38" s="143">
        <f t="shared" si="3"/>
        <v>1.1000000000000014</v>
      </c>
      <c r="D38" s="144">
        <v>27.3</v>
      </c>
      <c r="E38" s="149">
        <f t="shared" si="2"/>
        <v>0.38541666666666657</v>
      </c>
      <c r="F38" s="146">
        <v>3.4722222222222225E-3</v>
      </c>
      <c r="G38" s="153"/>
      <c r="H38" s="120" t="s">
        <v>69</v>
      </c>
      <c r="I38" s="147" t="s">
        <v>223</v>
      </c>
      <c r="J38" s="521"/>
      <c r="K38" s="148">
        <v>3.9</v>
      </c>
      <c r="L38" s="127">
        <f t="shared" si="0"/>
        <v>48.4</v>
      </c>
      <c r="M38" s="149">
        <f t="shared" si="1"/>
        <v>0.59722222222222199</v>
      </c>
      <c r="N38" s="146">
        <v>1.3888888888888887E-3</v>
      </c>
      <c r="O38" s="153">
        <f>3.9/(5/60)</f>
        <v>46.800000000000004</v>
      </c>
      <c r="P38" s="1"/>
    </row>
    <row r="39" spans="1:16" ht="12.75" customHeight="1" thickTop="1" thickBot="1">
      <c r="A39" s="1"/>
      <c r="B39" s="521"/>
      <c r="C39" s="143">
        <f t="shared" si="3"/>
        <v>3.8999999999999986</v>
      </c>
      <c r="D39" s="144">
        <v>31.2</v>
      </c>
      <c r="E39" s="149">
        <f t="shared" si="2"/>
        <v>0.38888888888888878</v>
      </c>
      <c r="F39" s="146">
        <v>1.3888888888888887E-3</v>
      </c>
      <c r="G39" s="153">
        <f>3.9/(5/60)</f>
        <v>46.800000000000004</v>
      </c>
      <c r="H39" s="37" t="s">
        <v>67</v>
      </c>
      <c r="I39" s="147" t="s">
        <v>224</v>
      </c>
      <c r="J39" s="521"/>
      <c r="K39" s="148">
        <v>1.5</v>
      </c>
      <c r="L39" s="127">
        <f t="shared" si="0"/>
        <v>44.5</v>
      </c>
      <c r="M39" s="149">
        <f t="shared" si="1"/>
        <v>0.59374999999999978</v>
      </c>
      <c r="N39" s="146">
        <v>3.4722222222222225E-3</v>
      </c>
      <c r="O39" s="153"/>
      <c r="P39" s="1"/>
    </row>
    <row r="40" spans="1:16" ht="12.75" customHeight="1" thickTop="1" thickBot="1">
      <c r="A40" s="1"/>
      <c r="B40" s="521"/>
      <c r="C40" s="143">
        <f t="shared" si="3"/>
        <v>1.5000000000000036</v>
      </c>
      <c r="D40" s="144">
        <v>32.700000000000003</v>
      </c>
      <c r="E40" s="149">
        <f t="shared" si="2"/>
        <v>0.39027777777777767</v>
      </c>
      <c r="F40" s="146">
        <v>1.3888888888888887E-3</v>
      </c>
      <c r="G40" s="153"/>
      <c r="H40" s="120" t="s">
        <v>65</v>
      </c>
      <c r="I40" s="147" t="s">
        <v>225</v>
      </c>
      <c r="J40" s="521"/>
      <c r="K40" s="148">
        <v>1.7</v>
      </c>
      <c r="L40" s="127">
        <f t="shared" si="0"/>
        <v>43</v>
      </c>
      <c r="M40" s="149">
        <f t="shared" si="1"/>
        <v>0.59236111111111089</v>
      </c>
      <c r="N40" s="146">
        <v>1.3888888888888887E-3</v>
      </c>
      <c r="O40" s="153"/>
      <c r="P40" s="1"/>
    </row>
    <row r="41" spans="1:16" ht="12.75" customHeight="1" thickTop="1" thickBot="1">
      <c r="A41" s="1"/>
      <c r="B41" s="521"/>
      <c r="C41" s="143">
        <f t="shared" si="3"/>
        <v>1.6999999999999957</v>
      </c>
      <c r="D41" s="144">
        <v>34.4</v>
      </c>
      <c r="E41" s="149">
        <f t="shared" si="2"/>
        <v>0.39166666666666655</v>
      </c>
      <c r="F41" s="146">
        <v>2.0833333333333333E-3</v>
      </c>
      <c r="G41" s="153"/>
      <c r="H41" s="37" t="s">
        <v>63</v>
      </c>
      <c r="I41" s="147" t="s">
        <v>226</v>
      </c>
      <c r="J41" s="521"/>
      <c r="K41" s="148">
        <v>2.6</v>
      </c>
      <c r="L41" s="127">
        <f t="shared" si="0"/>
        <v>41.3</v>
      </c>
      <c r="M41" s="149">
        <f t="shared" si="1"/>
        <v>0.59097222222222201</v>
      </c>
      <c r="N41" s="146">
        <v>1.3888888888888887E-3</v>
      </c>
      <c r="O41" s="153"/>
      <c r="P41" s="1"/>
    </row>
    <row r="42" spans="1:16" ht="12.75" customHeight="1" thickTop="1" thickBot="1">
      <c r="A42" s="1"/>
      <c r="B42" s="521"/>
      <c r="C42" s="143">
        <f t="shared" si="3"/>
        <v>2.6000000000000014</v>
      </c>
      <c r="D42" s="144">
        <v>37</v>
      </c>
      <c r="E42" s="149">
        <f t="shared" si="2"/>
        <v>0.39374999999999988</v>
      </c>
      <c r="F42" s="146">
        <v>1.3888888888888887E-3</v>
      </c>
      <c r="G42" s="153"/>
      <c r="H42" s="120" t="s">
        <v>61</v>
      </c>
      <c r="I42" s="147" t="s">
        <v>227</v>
      </c>
      <c r="J42" s="521"/>
      <c r="K42" s="148">
        <v>1.4</v>
      </c>
      <c r="L42" s="127">
        <f t="shared" si="0"/>
        <v>38.699999999999996</v>
      </c>
      <c r="M42" s="149">
        <f t="shared" si="1"/>
        <v>0.58888888888888868</v>
      </c>
      <c r="N42" s="146">
        <v>2.0833333333333333E-3</v>
      </c>
      <c r="O42" s="153"/>
      <c r="P42" s="1"/>
    </row>
    <row r="43" spans="1:16" ht="12.75" customHeight="1" thickTop="1" thickBot="1">
      <c r="A43" s="1"/>
      <c r="B43" s="521"/>
      <c r="C43" s="143">
        <f t="shared" si="3"/>
        <v>1.3999999999999986</v>
      </c>
      <c r="D43" s="144">
        <v>38.4</v>
      </c>
      <c r="E43" s="149">
        <f t="shared" si="2"/>
        <v>0.39513888888888876</v>
      </c>
      <c r="F43" s="146">
        <v>1.3888888888888887E-3</v>
      </c>
      <c r="G43" s="153"/>
      <c r="H43" s="37" t="s">
        <v>144</v>
      </c>
      <c r="I43" s="147" t="s">
        <v>228</v>
      </c>
      <c r="J43" s="521"/>
      <c r="K43" s="148">
        <v>1.3</v>
      </c>
      <c r="L43" s="127">
        <f t="shared" si="0"/>
        <v>37.299999999999997</v>
      </c>
      <c r="M43" s="149">
        <f t="shared" si="1"/>
        <v>0.5874999999999998</v>
      </c>
      <c r="N43" s="146">
        <v>1.3888888888888887E-3</v>
      </c>
      <c r="O43" s="153"/>
      <c r="P43" s="1"/>
    </row>
    <row r="44" spans="1:16" ht="12.75" customHeight="1" thickTop="1" thickBot="1">
      <c r="A44" s="1"/>
      <c r="B44" s="521"/>
      <c r="C44" s="143">
        <f t="shared" si="3"/>
        <v>1.3000000000000043</v>
      </c>
      <c r="D44" s="144">
        <v>39.700000000000003</v>
      </c>
      <c r="E44" s="149">
        <f t="shared" si="2"/>
        <v>0.39652777777777765</v>
      </c>
      <c r="F44" s="146">
        <v>6.9444444444444436E-4</v>
      </c>
      <c r="G44" s="153"/>
      <c r="H44" s="120" t="s">
        <v>146</v>
      </c>
      <c r="I44" s="147" t="s">
        <v>229</v>
      </c>
      <c r="J44" s="521"/>
      <c r="K44" s="148">
        <v>1.7</v>
      </c>
      <c r="L44" s="127">
        <f t="shared" si="0"/>
        <v>36</v>
      </c>
      <c r="M44" s="149">
        <f t="shared" si="1"/>
        <v>0.58611111111111092</v>
      </c>
      <c r="N44" s="146">
        <v>1.3888888888888887E-3</v>
      </c>
      <c r="O44" s="153"/>
      <c r="P44" s="1"/>
    </row>
    <row r="45" spans="1:16" ht="12.75" customHeight="1" thickTop="1" thickBot="1">
      <c r="A45" s="1"/>
      <c r="B45" s="521"/>
      <c r="C45" s="143">
        <f t="shared" si="3"/>
        <v>1.6999999999999957</v>
      </c>
      <c r="D45" s="144">
        <v>41.4</v>
      </c>
      <c r="E45" s="149">
        <f t="shared" si="2"/>
        <v>0.39722222222222209</v>
      </c>
      <c r="F45" s="146">
        <v>1.3888888888888887E-3</v>
      </c>
      <c r="G45" s="153"/>
      <c r="H45" s="37" t="s">
        <v>148</v>
      </c>
      <c r="I45" s="147" t="s">
        <v>230</v>
      </c>
      <c r="J45" s="521"/>
      <c r="K45" s="148">
        <v>1.3</v>
      </c>
      <c r="L45" s="127">
        <f t="shared" si="0"/>
        <v>34.299999999999997</v>
      </c>
      <c r="M45" s="149">
        <f t="shared" si="1"/>
        <v>0.58541666666666647</v>
      </c>
      <c r="N45" s="146">
        <v>6.9444444444444436E-4</v>
      </c>
      <c r="O45" s="153"/>
      <c r="P45" s="1"/>
    </row>
    <row r="46" spans="1:16" ht="12.75" customHeight="1" thickTop="1" thickBot="1">
      <c r="A46" s="1"/>
      <c r="B46" s="521"/>
      <c r="C46" s="143">
        <f t="shared" si="3"/>
        <v>1.3000000000000043</v>
      </c>
      <c r="D46" s="144">
        <v>42.7</v>
      </c>
      <c r="E46" s="149">
        <f t="shared" si="2"/>
        <v>0.39861111111111097</v>
      </c>
      <c r="F46" s="146">
        <v>1.3888888888888887E-3</v>
      </c>
      <c r="G46" s="153"/>
      <c r="H46" s="120" t="s">
        <v>150</v>
      </c>
      <c r="I46" s="147" t="s">
        <v>231</v>
      </c>
      <c r="J46" s="521"/>
      <c r="K46" s="148">
        <v>1.5</v>
      </c>
      <c r="L46" s="127">
        <f t="shared" si="0"/>
        <v>33</v>
      </c>
      <c r="M46" s="149">
        <f t="shared" si="1"/>
        <v>0.58402777777777759</v>
      </c>
      <c r="N46" s="146">
        <v>1.3888888888888887E-3</v>
      </c>
      <c r="O46" s="153"/>
      <c r="P46" s="1"/>
    </row>
    <row r="47" spans="1:16" ht="12.75" customHeight="1" thickTop="1" thickBot="1">
      <c r="A47" s="1"/>
      <c r="B47" s="521"/>
      <c r="C47" s="143">
        <f t="shared" si="3"/>
        <v>1.5</v>
      </c>
      <c r="D47" s="144">
        <v>44.2</v>
      </c>
      <c r="E47" s="149">
        <f t="shared" si="2"/>
        <v>0.39999999999999986</v>
      </c>
      <c r="F47" s="146">
        <v>1.3888888888888887E-3</v>
      </c>
      <c r="G47" s="153"/>
      <c r="H47" s="37" t="s">
        <v>152</v>
      </c>
      <c r="I47" s="147" t="s">
        <v>232</v>
      </c>
      <c r="J47" s="521"/>
      <c r="K47" s="148">
        <v>1.5</v>
      </c>
      <c r="L47" s="127">
        <f t="shared" si="0"/>
        <v>31.499999999999996</v>
      </c>
      <c r="M47" s="149">
        <f t="shared" si="1"/>
        <v>0.58263888888888871</v>
      </c>
      <c r="N47" s="146">
        <v>1.3888888888888887E-3</v>
      </c>
      <c r="O47" s="153"/>
      <c r="P47" s="1"/>
    </row>
    <row r="48" spans="1:16" ht="12.75" customHeight="1" thickTop="1" thickBot="1">
      <c r="A48" s="1"/>
      <c r="B48" s="521"/>
      <c r="C48" s="143">
        <f t="shared" si="3"/>
        <v>1.5</v>
      </c>
      <c r="D48" s="144">
        <v>45.7</v>
      </c>
      <c r="E48" s="149">
        <f t="shared" si="2"/>
        <v>0.40138888888888874</v>
      </c>
      <c r="F48" s="146">
        <v>6.9444444444444436E-4</v>
      </c>
      <c r="G48" s="153"/>
      <c r="H48" s="120" t="s">
        <v>154</v>
      </c>
      <c r="I48" s="147" t="s">
        <v>233</v>
      </c>
      <c r="J48" s="521"/>
      <c r="K48" s="148">
        <v>0.7</v>
      </c>
      <c r="L48" s="127">
        <f t="shared" si="0"/>
        <v>29.999999999999996</v>
      </c>
      <c r="M48" s="149">
        <f t="shared" si="1"/>
        <v>0.58124999999999982</v>
      </c>
      <c r="N48" s="146">
        <v>1.3888888888888887E-3</v>
      </c>
      <c r="O48" s="153"/>
      <c r="P48" s="1"/>
    </row>
    <row r="49" spans="1:16" ht="12.75" customHeight="1" thickTop="1" thickBot="1">
      <c r="A49" s="1"/>
      <c r="B49" s="521"/>
      <c r="C49" s="143">
        <f t="shared" si="3"/>
        <v>0.69999999999999574</v>
      </c>
      <c r="D49" s="144">
        <v>46.4</v>
      </c>
      <c r="E49" s="149">
        <f t="shared" si="2"/>
        <v>0.40208333333333318</v>
      </c>
      <c r="F49" s="146">
        <v>6.9444444444444436E-4</v>
      </c>
      <c r="G49" s="153"/>
      <c r="H49" s="37" t="s">
        <v>156</v>
      </c>
      <c r="I49" s="147" t="s">
        <v>234</v>
      </c>
      <c r="J49" s="521"/>
      <c r="K49" s="148">
        <v>0.9</v>
      </c>
      <c r="L49" s="127">
        <f t="shared" si="0"/>
        <v>29.299999999999997</v>
      </c>
      <c r="M49" s="149">
        <f t="shared" si="1"/>
        <v>0.58055555555555538</v>
      </c>
      <c r="N49" s="146">
        <v>6.9444444444444436E-4</v>
      </c>
      <c r="O49" s="153"/>
      <c r="P49" s="1"/>
    </row>
    <row r="50" spans="1:16" ht="12.75" customHeight="1" thickTop="1" thickBot="1">
      <c r="A50" s="1"/>
      <c r="B50" s="521"/>
      <c r="C50" s="143">
        <f t="shared" si="3"/>
        <v>0.89999999999999858</v>
      </c>
      <c r="D50" s="144">
        <v>47.3</v>
      </c>
      <c r="E50" s="149">
        <f t="shared" si="2"/>
        <v>0.40277777777777762</v>
      </c>
      <c r="F50" s="146">
        <v>1.3888888888888887E-3</v>
      </c>
      <c r="G50" s="153"/>
      <c r="H50" s="120" t="s">
        <v>157</v>
      </c>
      <c r="I50" s="147" t="s">
        <v>235</v>
      </c>
      <c r="J50" s="521"/>
      <c r="K50" s="148">
        <v>1.3</v>
      </c>
      <c r="L50" s="127">
        <f t="shared" si="0"/>
        <v>28.4</v>
      </c>
      <c r="M50" s="149">
        <f t="shared" si="1"/>
        <v>0.57986111111111094</v>
      </c>
      <c r="N50" s="146">
        <v>6.9444444444444436E-4</v>
      </c>
      <c r="O50" s="153"/>
      <c r="P50" s="1"/>
    </row>
    <row r="51" spans="1:16" ht="12.75" customHeight="1" thickTop="1" thickBot="1">
      <c r="A51" s="1"/>
      <c r="B51" s="521"/>
      <c r="C51" s="143">
        <f t="shared" si="3"/>
        <v>1.3000000000000043</v>
      </c>
      <c r="D51" s="144">
        <v>48.6</v>
      </c>
      <c r="E51" s="149">
        <f t="shared" si="2"/>
        <v>0.40416666666666651</v>
      </c>
      <c r="F51" s="146">
        <v>1.3888888888888887E-3</v>
      </c>
      <c r="G51" s="153"/>
      <c r="H51" s="37" t="s">
        <v>158</v>
      </c>
      <c r="I51" s="147" t="s">
        <v>236</v>
      </c>
      <c r="J51" s="521"/>
      <c r="K51" s="148">
        <v>1.4</v>
      </c>
      <c r="L51" s="127">
        <f t="shared" si="0"/>
        <v>27.099999999999998</v>
      </c>
      <c r="M51" s="149">
        <f t="shared" si="1"/>
        <v>0.57847222222222205</v>
      </c>
      <c r="N51" s="146">
        <v>1.3888888888888887E-3</v>
      </c>
      <c r="O51" s="153"/>
      <c r="P51" s="1"/>
    </row>
    <row r="52" spans="1:16" ht="12.75" customHeight="1" thickTop="1" thickBot="1">
      <c r="A52" s="1"/>
      <c r="B52" s="521"/>
      <c r="C52" s="143">
        <f t="shared" si="3"/>
        <v>1.3999999999999986</v>
      </c>
      <c r="D52" s="144">
        <v>50</v>
      </c>
      <c r="E52" s="149">
        <f t="shared" si="2"/>
        <v>0.40555555555555539</v>
      </c>
      <c r="F52" s="146">
        <v>1.3888888888888887E-3</v>
      </c>
      <c r="G52" s="153"/>
      <c r="H52" s="120" t="s">
        <v>159</v>
      </c>
      <c r="I52" s="147" t="s">
        <v>237</v>
      </c>
      <c r="J52" s="521"/>
      <c r="K52" s="148">
        <v>1.5</v>
      </c>
      <c r="L52" s="127">
        <f t="shared" ref="L52:L73" si="4">L53+K52</f>
        <v>25.7</v>
      </c>
      <c r="M52" s="149">
        <f t="shared" ref="M52:M73" si="5">M53+N53</f>
        <v>0.57708333333333317</v>
      </c>
      <c r="N52" s="146">
        <v>1.3888888888888887E-3</v>
      </c>
      <c r="O52" s="153"/>
      <c r="P52" s="1"/>
    </row>
    <row r="53" spans="1:16" ht="12.75" customHeight="1" thickTop="1" thickBot="1">
      <c r="A53" s="1"/>
      <c r="B53" s="521"/>
      <c r="C53" s="143">
        <f t="shared" si="3"/>
        <v>1.5</v>
      </c>
      <c r="D53" s="144">
        <v>51.5</v>
      </c>
      <c r="E53" s="149">
        <f t="shared" ref="E53:E74" si="6">E52+F52</f>
        <v>0.40694444444444428</v>
      </c>
      <c r="F53" s="146">
        <v>1.3888888888888887E-3</v>
      </c>
      <c r="G53" s="153"/>
      <c r="H53" s="37" t="s">
        <v>160</v>
      </c>
      <c r="I53" s="147" t="s">
        <v>238</v>
      </c>
      <c r="J53" s="521"/>
      <c r="K53" s="148">
        <v>1.1000000000000001</v>
      </c>
      <c r="L53" s="127">
        <f t="shared" si="4"/>
        <v>24.2</v>
      </c>
      <c r="M53" s="149">
        <f t="shared" si="5"/>
        <v>0.57569444444444429</v>
      </c>
      <c r="N53" s="146">
        <v>1.3888888888888887E-3</v>
      </c>
      <c r="O53" s="153"/>
      <c r="P53" s="1"/>
    </row>
    <row r="54" spans="1:16" ht="12.75" customHeight="1" thickTop="1" thickBot="1">
      <c r="A54" s="1"/>
      <c r="B54" s="521"/>
      <c r="C54" s="143">
        <f t="shared" ref="C54:C74" si="7">D54-D53</f>
        <v>1.1000000000000014</v>
      </c>
      <c r="D54" s="144">
        <v>52.6</v>
      </c>
      <c r="E54" s="149">
        <f t="shared" si="6"/>
        <v>0.40833333333333316</v>
      </c>
      <c r="F54" s="146">
        <v>1.3888888888888887E-3</v>
      </c>
      <c r="G54" s="153"/>
      <c r="H54" s="120" t="s">
        <v>161</v>
      </c>
      <c r="I54" s="147" t="s">
        <v>239</v>
      </c>
      <c r="J54" s="521"/>
      <c r="K54" s="148">
        <v>1.2</v>
      </c>
      <c r="L54" s="127">
        <f t="shared" si="4"/>
        <v>23.099999999999998</v>
      </c>
      <c r="M54" s="149">
        <f t="shared" si="5"/>
        <v>0.5743055555555554</v>
      </c>
      <c r="N54" s="146">
        <v>1.3888888888888887E-3</v>
      </c>
      <c r="O54" s="153"/>
      <c r="P54" s="1"/>
    </row>
    <row r="55" spans="1:16" ht="12.75" customHeight="1" thickTop="1" thickBot="1">
      <c r="A55" s="1"/>
      <c r="B55" s="521"/>
      <c r="C55" s="143">
        <f t="shared" si="7"/>
        <v>1.1999999999999957</v>
      </c>
      <c r="D55" s="144">
        <v>53.8</v>
      </c>
      <c r="E55" s="149">
        <f t="shared" si="6"/>
        <v>0.40972222222222204</v>
      </c>
      <c r="F55" s="146">
        <v>1.3888888888888887E-3</v>
      </c>
      <c r="G55" s="153"/>
      <c r="H55" s="37" t="s">
        <v>162</v>
      </c>
      <c r="I55" s="147" t="s">
        <v>240</v>
      </c>
      <c r="J55" s="521"/>
      <c r="K55" s="148">
        <v>1.3</v>
      </c>
      <c r="L55" s="127">
        <f t="shared" si="4"/>
        <v>21.9</v>
      </c>
      <c r="M55" s="149">
        <f t="shared" si="5"/>
        <v>0.57291666666666652</v>
      </c>
      <c r="N55" s="146">
        <v>1.3888888888888887E-3</v>
      </c>
      <c r="O55" s="153"/>
      <c r="P55" s="1"/>
    </row>
    <row r="56" spans="1:16" ht="12.75" customHeight="1" thickTop="1" thickBot="1">
      <c r="A56" s="1"/>
      <c r="B56" s="521"/>
      <c r="C56" s="143">
        <f t="shared" si="7"/>
        <v>1.3000000000000043</v>
      </c>
      <c r="D56" s="144">
        <v>55.1</v>
      </c>
      <c r="E56" s="149">
        <f t="shared" si="6"/>
        <v>0.41111111111111093</v>
      </c>
      <c r="F56" s="146">
        <v>6.9444444444444436E-4</v>
      </c>
      <c r="G56" s="153"/>
      <c r="H56" s="120" t="s">
        <v>163</v>
      </c>
      <c r="I56" s="147" t="s">
        <v>241</v>
      </c>
      <c r="J56" s="521"/>
      <c r="K56" s="148">
        <v>0.9</v>
      </c>
      <c r="L56" s="127">
        <f t="shared" si="4"/>
        <v>20.599999999999998</v>
      </c>
      <c r="M56" s="149">
        <f t="shared" si="5"/>
        <v>0.57152777777777763</v>
      </c>
      <c r="N56" s="146">
        <v>1.3888888888888887E-3</v>
      </c>
      <c r="O56" s="153"/>
      <c r="P56" s="1"/>
    </row>
    <row r="57" spans="1:16" ht="12.75" customHeight="1" thickTop="1" thickBot="1">
      <c r="A57" s="1"/>
      <c r="B57" s="521"/>
      <c r="C57" s="143">
        <f t="shared" si="7"/>
        <v>0.89999999999999858</v>
      </c>
      <c r="D57" s="144">
        <v>56</v>
      </c>
      <c r="E57" s="149">
        <f t="shared" si="6"/>
        <v>0.41180555555555537</v>
      </c>
      <c r="F57" s="146">
        <v>1.3888888888888887E-3</v>
      </c>
      <c r="G57" s="153"/>
      <c r="H57" s="37" t="s">
        <v>164</v>
      </c>
      <c r="I57" s="147" t="s">
        <v>242</v>
      </c>
      <c r="J57" s="521"/>
      <c r="K57" s="148">
        <v>1</v>
      </c>
      <c r="L57" s="127">
        <f t="shared" si="4"/>
        <v>19.7</v>
      </c>
      <c r="M57" s="149">
        <f t="shared" si="5"/>
        <v>0.57083333333333319</v>
      </c>
      <c r="N57" s="146">
        <v>6.9444444444444436E-4</v>
      </c>
      <c r="O57" s="153"/>
      <c r="P57" s="1"/>
    </row>
    <row r="58" spans="1:16" ht="12.75" customHeight="1" thickTop="1" thickBot="1">
      <c r="A58" s="1"/>
      <c r="B58" s="521"/>
      <c r="C58" s="143">
        <f t="shared" si="7"/>
        <v>1</v>
      </c>
      <c r="D58" s="144">
        <v>57</v>
      </c>
      <c r="E58" s="149">
        <f t="shared" si="6"/>
        <v>0.41319444444444425</v>
      </c>
      <c r="F58" s="146">
        <v>1.3888888888888887E-3</v>
      </c>
      <c r="G58" s="153"/>
      <c r="H58" s="120" t="s">
        <v>165</v>
      </c>
      <c r="I58" s="147" t="s">
        <v>243</v>
      </c>
      <c r="J58" s="521"/>
      <c r="K58" s="148">
        <v>2</v>
      </c>
      <c r="L58" s="127">
        <f t="shared" si="4"/>
        <v>18.7</v>
      </c>
      <c r="M58" s="149">
        <f t="shared" si="5"/>
        <v>0.56944444444444431</v>
      </c>
      <c r="N58" s="146">
        <v>1.3888888888888887E-3</v>
      </c>
      <c r="O58" s="153"/>
      <c r="P58" s="1"/>
    </row>
    <row r="59" spans="1:16" ht="12.75" customHeight="1" thickTop="1" thickBot="1">
      <c r="A59" s="1"/>
      <c r="B59" s="521"/>
      <c r="C59" s="143">
        <f t="shared" si="7"/>
        <v>2</v>
      </c>
      <c r="D59" s="150">
        <v>59</v>
      </c>
      <c r="E59" s="149">
        <f t="shared" si="6"/>
        <v>0.41458333333333314</v>
      </c>
      <c r="F59" s="146">
        <v>1.3888888888888887E-3</v>
      </c>
      <c r="G59" s="153"/>
      <c r="H59" s="37" t="s">
        <v>166</v>
      </c>
      <c r="I59" s="147" t="s">
        <v>244</v>
      </c>
      <c r="J59" s="521"/>
      <c r="K59" s="148">
        <v>1.6</v>
      </c>
      <c r="L59" s="127">
        <f t="shared" si="4"/>
        <v>16.7</v>
      </c>
      <c r="M59" s="149">
        <f t="shared" si="5"/>
        <v>0.56805555555555542</v>
      </c>
      <c r="N59" s="146">
        <v>1.3888888888888887E-3</v>
      </c>
      <c r="O59" s="153"/>
      <c r="P59" s="1"/>
    </row>
    <row r="60" spans="1:16" ht="12.75" customHeight="1" thickTop="1" thickBot="1">
      <c r="A60" s="1"/>
      <c r="B60" s="521"/>
      <c r="C60" s="143">
        <f t="shared" si="7"/>
        <v>1.6000000000000014</v>
      </c>
      <c r="D60" s="144">
        <v>60.6</v>
      </c>
      <c r="E60" s="149">
        <f t="shared" si="6"/>
        <v>0.41597222222222202</v>
      </c>
      <c r="F60" s="146">
        <v>1.3888888888888887E-3</v>
      </c>
      <c r="G60" s="153"/>
      <c r="H60" s="120" t="s">
        <v>167</v>
      </c>
      <c r="I60" s="147" t="s">
        <v>245</v>
      </c>
      <c r="J60" s="521"/>
      <c r="K60" s="148">
        <v>1.8</v>
      </c>
      <c r="L60" s="127">
        <f t="shared" si="4"/>
        <v>15.1</v>
      </c>
      <c r="M60" s="149">
        <f t="shared" si="5"/>
        <v>0.56666666666666654</v>
      </c>
      <c r="N60" s="146">
        <v>1.3888888888888887E-3</v>
      </c>
      <c r="O60" s="153"/>
      <c r="P60" s="1"/>
    </row>
    <row r="61" spans="1:16" ht="12.75" customHeight="1" thickTop="1" thickBot="1">
      <c r="A61" s="1"/>
      <c r="B61" s="521"/>
      <c r="C61" s="143">
        <f t="shared" si="7"/>
        <v>1.7999999999999972</v>
      </c>
      <c r="D61" s="144">
        <v>62.4</v>
      </c>
      <c r="E61" s="149">
        <f t="shared" si="6"/>
        <v>0.41736111111111091</v>
      </c>
      <c r="F61" s="146">
        <v>6.9444444444444436E-4</v>
      </c>
      <c r="G61" s="153"/>
      <c r="H61" s="120" t="s">
        <v>168</v>
      </c>
      <c r="I61" s="147" t="s">
        <v>246</v>
      </c>
      <c r="J61" s="521"/>
      <c r="K61" s="148">
        <v>0.8</v>
      </c>
      <c r="L61" s="127">
        <f t="shared" si="4"/>
        <v>13.299999999999999</v>
      </c>
      <c r="M61" s="149">
        <f t="shared" si="5"/>
        <v>0.56527777777777766</v>
      </c>
      <c r="N61" s="146">
        <v>1.3888888888888887E-3</v>
      </c>
      <c r="O61" s="153"/>
      <c r="P61" s="1"/>
    </row>
    <row r="62" spans="1:16" ht="12.75" customHeight="1" thickTop="1" thickBot="1">
      <c r="A62" s="1"/>
      <c r="B62" s="521"/>
      <c r="C62" s="143">
        <f t="shared" si="7"/>
        <v>0.80000000000000426</v>
      </c>
      <c r="D62" s="144">
        <v>63.2</v>
      </c>
      <c r="E62" s="149">
        <f t="shared" si="6"/>
        <v>0.41805555555555535</v>
      </c>
      <c r="F62" s="146">
        <v>1.3888888888888887E-3</v>
      </c>
      <c r="G62" s="153"/>
      <c r="H62" s="37" t="s">
        <v>208</v>
      </c>
      <c r="I62" s="147" t="s">
        <v>247</v>
      </c>
      <c r="J62" s="521"/>
      <c r="K62" s="148">
        <v>0.9</v>
      </c>
      <c r="L62" s="127">
        <f t="shared" si="4"/>
        <v>12.499999999999998</v>
      </c>
      <c r="M62" s="149">
        <f t="shared" si="5"/>
        <v>0.56458333333333321</v>
      </c>
      <c r="N62" s="146">
        <v>6.9444444444444436E-4</v>
      </c>
      <c r="O62" s="153"/>
      <c r="P62" s="1"/>
    </row>
    <row r="63" spans="1:16" ht="12.75" customHeight="1" thickTop="1" thickBot="1">
      <c r="A63" s="1"/>
      <c r="B63" s="521"/>
      <c r="C63" s="143">
        <f t="shared" si="7"/>
        <v>0.89999999999999147</v>
      </c>
      <c r="D63" s="144">
        <v>64.099999999999994</v>
      </c>
      <c r="E63" s="149">
        <f t="shared" si="6"/>
        <v>0.41944444444444423</v>
      </c>
      <c r="F63" s="146">
        <v>6.9444444444444436E-4</v>
      </c>
      <c r="G63" s="153"/>
      <c r="H63" s="37" t="s">
        <v>209</v>
      </c>
      <c r="I63" s="147" t="s">
        <v>248</v>
      </c>
      <c r="J63" s="521"/>
      <c r="K63" s="148">
        <v>0.5</v>
      </c>
      <c r="L63" s="127">
        <f t="shared" si="4"/>
        <v>11.599999999999998</v>
      </c>
      <c r="M63" s="149">
        <f t="shared" si="5"/>
        <v>0.56319444444444433</v>
      </c>
      <c r="N63" s="146">
        <v>1.3888888888888887E-3</v>
      </c>
      <c r="O63" s="153"/>
      <c r="P63" s="1"/>
    </row>
    <row r="64" spans="1:16" ht="12.75" customHeight="1" thickTop="1" thickBot="1">
      <c r="A64" s="1"/>
      <c r="B64" s="521"/>
      <c r="C64" s="143">
        <f t="shared" si="7"/>
        <v>0.5</v>
      </c>
      <c r="D64" s="144">
        <v>64.599999999999994</v>
      </c>
      <c r="E64" s="149">
        <f t="shared" si="6"/>
        <v>0.42013888888888867</v>
      </c>
      <c r="F64" s="146">
        <v>2.0833333333333333E-3</v>
      </c>
      <c r="G64" s="153"/>
      <c r="H64" s="37" t="s">
        <v>249</v>
      </c>
      <c r="I64" s="147" t="s">
        <v>250</v>
      </c>
      <c r="J64" s="521"/>
      <c r="K64" s="148">
        <v>2.2000000000000002</v>
      </c>
      <c r="L64" s="127">
        <f t="shared" si="4"/>
        <v>11.099999999999998</v>
      </c>
      <c r="M64" s="149">
        <f t="shared" si="5"/>
        <v>0.56249999999999989</v>
      </c>
      <c r="N64" s="146">
        <v>6.9444444444444436E-4</v>
      </c>
      <c r="O64" s="153"/>
      <c r="P64" s="1"/>
    </row>
    <row r="65" spans="1:16" ht="12.75" customHeight="1" thickTop="1" thickBot="1">
      <c r="A65" s="1"/>
      <c r="B65" s="521"/>
      <c r="C65" s="143">
        <f t="shared" si="7"/>
        <v>2.2000000000000028</v>
      </c>
      <c r="D65" s="144">
        <v>66.8</v>
      </c>
      <c r="E65" s="149">
        <f t="shared" si="6"/>
        <v>0.422222222222222</v>
      </c>
      <c r="F65" s="146">
        <v>2.0833333333333333E-3</v>
      </c>
      <c r="G65" s="153"/>
      <c r="H65" s="37" t="s">
        <v>251</v>
      </c>
      <c r="I65" s="147" t="s">
        <v>252</v>
      </c>
      <c r="J65" s="521"/>
      <c r="K65" s="148">
        <v>2.2999999999999998</v>
      </c>
      <c r="L65" s="127">
        <f t="shared" si="4"/>
        <v>8.8999999999999986</v>
      </c>
      <c r="M65" s="149">
        <f t="shared" si="5"/>
        <v>0.56041666666666656</v>
      </c>
      <c r="N65" s="146">
        <v>2.0833333333333333E-3</v>
      </c>
      <c r="O65" s="153"/>
      <c r="P65" s="1"/>
    </row>
    <row r="66" spans="1:16" ht="12.75" customHeight="1" thickTop="1" thickBot="1">
      <c r="A66" s="1"/>
      <c r="B66" s="521"/>
      <c r="C66" s="143">
        <f t="shared" si="7"/>
        <v>2.2999999999999972</v>
      </c>
      <c r="D66" s="144">
        <v>69.099999999999994</v>
      </c>
      <c r="E66" s="149">
        <f t="shared" si="6"/>
        <v>0.42430555555555532</v>
      </c>
      <c r="F66" s="146">
        <v>2.0833333333333333E-3</v>
      </c>
      <c r="G66" s="153"/>
      <c r="H66" s="37" t="s">
        <v>253</v>
      </c>
      <c r="I66" s="147" t="s">
        <v>254</v>
      </c>
      <c r="J66" s="521"/>
      <c r="K66" s="148">
        <v>1.3</v>
      </c>
      <c r="L66" s="127">
        <f t="shared" si="4"/>
        <v>6.6</v>
      </c>
      <c r="M66" s="149">
        <f t="shared" si="5"/>
        <v>0.55833333333333324</v>
      </c>
      <c r="N66" s="146">
        <v>2.0833333333333333E-3</v>
      </c>
      <c r="O66" s="153"/>
      <c r="P66" s="1"/>
    </row>
    <row r="67" spans="1:16" ht="12.75" customHeight="1" thickTop="1" thickBot="1">
      <c r="A67" s="1"/>
      <c r="B67" s="521"/>
      <c r="C67" s="143">
        <f t="shared" si="7"/>
        <v>1.3000000000000114</v>
      </c>
      <c r="D67" s="144">
        <v>70.400000000000006</v>
      </c>
      <c r="E67" s="149">
        <f t="shared" si="6"/>
        <v>0.42638888888888865</v>
      </c>
      <c r="F67" s="146">
        <v>2.0833333333333333E-3</v>
      </c>
      <c r="G67" s="153"/>
      <c r="H67" s="37" t="s">
        <v>255</v>
      </c>
      <c r="I67" s="147" t="s">
        <v>175</v>
      </c>
      <c r="J67" s="521"/>
      <c r="K67" s="148">
        <v>1</v>
      </c>
      <c r="L67" s="127">
        <f t="shared" si="4"/>
        <v>5.3</v>
      </c>
      <c r="M67" s="149">
        <f t="shared" si="5"/>
        <v>0.55624999999999991</v>
      </c>
      <c r="N67" s="146">
        <v>2.0833333333333333E-3</v>
      </c>
      <c r="O67" s="153"/>
      <c r="P67" s="1"/>
    </row>
    <row r="68" spans="1:16" ht="12.75" customHeight="1" thickTop="1" thickBot="1">
      <c r="A68" s="1"/>
      <c r="B68" s="521"/>
      <c r="C68" s="143">
        <f t="shared" si="7"/>
        <v>1</v>
      </c>
      <c r="D68" s="144">
        <v>71.400000000000006</v>
      </c>
      <c r="E68" s="149">
        <f t="shared" si="6"/>
        <v>0.42847222222222198</v>
      </c>
      <c r="F68" s="146">
        <v>1.3888888888888887E-3</v>
      </c>
      <c r="G68" s="153"/>
      <c r="H68" s="37" t="s">
        <v>256</v>
      </c>
      <c r="I68" s="147" t="s">
        <v>257</v>
      </c>
      <c r="J68" s="521"/>
      <c r="K68" s="148">
        <v>1</v>
      </c>
      <c r="L68" s="127">
        <f t="shared" si="4"/>
        <v>4.3</v>
      </c>
      <c r="M68" s="149">
        <f t="shared" si="5"/>
        <v>0.55416666666666659</v>
      </c>
      <c r="N68" s="146">
        <v>2.0833333333333333E-3</v>
      </c>
      <c r="O68" s="153"/>
      <c r="P68" s="1"/>
    </row>
    <row r="69" spans="1:16" ht="12.75" customHeight="1" thickTop="1" thickBot="1">
      <c r="A69" s="1"/>
      <c r="B69" s="521"/>
      <c r="C69" s="143">
        <f t="shared" si="7"/>
        <v>1</v>
      </c>
      <c r="D69" s="144">
        <v>72.400000000000006</v>
      </c>
      <c r="E69" s="149">
        <f t="shared" si="6"/>
        <v>0.42986111111111086</v>
      </c>
      <c r="F69" s="146">
        <v>6.9444444444444436E-4</v>
      </c>
      <c r="G69" s="153"/>
      <c r="H69" s="37" t="s">
        <v>258</v>
      </c>
      <c r="I69" s="147" t="s">
        <v>174</v>
      </c>
      <c r="J69" s="521"/>
      <c r="K69" s="148">
        <v>0.4</v>
      </c>
      <c r="L69" s="127">
        <f t="shared" si="4"/>
        <v>3.3</v>
      </c>
      <c r="M69" s="149">
        <f t="shared" si="5"/>
        <v>0.5527777777777777</v>
      </c>
      <c r="N69" s="146">
        <v>1.3888888888888887E-3</v>
      </c>
      <c r="O69" s="153"/>
      <c r="P69" s="1"/>
    </row>
    <row r="70" spans="1:16" ht="12.75" customHeight="1" thickTop="1" thickBot="1">
      <c r="A70" s="1"/>
      <c r="B70" s="521"/>
      <c r="C70" s="143">
        <f t="shared" si="7"/>
        <v>0.39999999999999147</v>
      </c>
      <c r="D70" s="144">
        <v>72.8</v>
      </c>
      <c r="E70" s="149">
        <f t="shared" si="6"/>
        <v>0.4305555555555553</v>
      </c>
      <c r="F70" s="146">
        <v>1.3888888888888887E-3</v>
      </c>
      <c r="G70" s="153"/>
      <c r="H70" s="37" t="s">
        <v>259</v>
      </c>
      <c r="I70" s="147" t="s">
        <v>173</v>
      </c>
      <c r="J70" s="521"/>
      <c r="K70" s="148">
        <v>0.5</v>
      </c>
      <c r="L70" s="127">
        <f t="shared" si="4"/>
        <v>2.9</v>
      </c>
      <c r="M70" s="149">
        <f t="shared" si="5"/>
        <v>0.55208333333333326</v>
      </c>
      <c r="N70" s="146">
        <v>6.9444444444444436E-4</v>
      </c>
      <c r="O70" s="153"/>
      <c r="P70" s="1"/>
    </row>
    <row r="71" spans="1:16" ht="12.75" customHeight="1" thickTop="1" thickBot="1">
      <c r="A71" s="1"/>
      <c r="B71" s="521"/>
      <c r="C71" s="143">
        <f t="shared" si="7"/>
        <v>0.5</v>
      </c>
      <c r="D71" s="144">
        <v>73.3</v>
      </c>
      <c r="E71" s="149">
        <f t="shared" si="6"/>
        <v>0.43194444444444419</v>
      </c>
      <c r="F71" s="146">
        <v>6.9444444444444436E-4</v>
      </c>
      <c r="G71" s="153"/>
      <c r="H71" s="37" t="s">
        <v>260</v>
      </c>
      <c r="I71" s="147" t="s">
        <v>261</v>
      </c>
      <c r="J71" s="521"/>
      <c r="K71" s="148">
        <v>0.4</v>
      </c>
      <c r="L71" s="127">
        <f t="shared" si="4"/>
        <v>2.4</v>
      </c>
      <c r="M71" s="149">
        <f t="shared" si="5"/>
        <v>0.55069444444444438</v>
      </c>
      <c r="N71" s="146">
        <v>1.3888888888888887E-3</v>
      </c>
      <c r="O71" s="153"/>
      <c r="P71" s="1"/>
    </row>
    <row r="72" spans="1:16" ht="12.75" customHeight="1" thickTop="1" thickBot="1">
      <c r="A72" s="1"/>
      <c r="B72" s="521"/>
      <c r="C72" s="143">
        <f t="shared" si="7"/>
        <v>0.40000000000000568</v>
      </c>
      <c r="D72" s="144">
        <v>73.7</v>
      </c>
      <c r="E72" s="149">
        <f t="shared" si="6"/>
        <v>0.43263888888888863</v>
      </c>
      <c r="F72" s="146">
        <v>6.9444444444444436E-4</v>
      </c>
      <c r="G72" s="153"/>
      <c r="H72" s="37" t="s">
        <v>262</v>
      </c>
      <c r="I72" s="147" t="s">
        <v>207</v>
      </c>
      <c r="J72" s="521"/>
      <c r="K72" s="148">
        <v>1</v>
      </c>
      <c r="L72" s="127">
        <f t="shared" si="4"/>
        <v>2</v>
      </c>
      <c r="M72" s="149">
        <f t="shared" si="5"/>
        <v>0.54999999999999993</v>
      </c>
      <c r="N72" s="146">
        <v>6.9444444444444436E-4</v>
      </c>
      <c r="O72" s="153"/>
      <c r="P72" s="1"/>
    </row>
    <row r="73" spans="1:16" ht="12.75" customHeight="1" thickTop="1" thickBot="1">
      <c r="A73" s="1"/>
      <c r="B73" s="521"/>
      <c r="C73" s="143">
        <f t="shared" si="7"/>
        <v>1</v>
      </c>
      <c r="D73" s="144">
        <v>74.7</v>
      </c>
      <c r="E73" s="149">
        <f t="shared" si="6"/>
        <v>0.43333333333333307</v>
      </c>
      <c r="F73" s="146">
        <v>6.9444444444444436E-4</v>
      </c>
      <c r="G73" s="153"/>
      <c r="H73" s="37" t="s">
        <v>263</v>
      </c>
      <c r="I73" s="147" t="s">
        <v>125</v>
      </c>
      <c r="J73" s="521"/>
      <c r="K73" s="148">
        <v>1</v>
      </c>
      <c r="L73" s="127">
        <f t="shared" si="4"/>
        <v>1</v>
      </c>
      <c r="M73" s="149">
        <f t="shared" si="5"/>
        <v>0.54930555555555549</v>
      </c>
      <c r="N73" s="146">
        <v>6.9444444444444436E-4</v>
      </c>
      <c r="O73" s="153"/>
      <c r="P73" s="1"/>
    </row>
    <row r="74" spans="1:16" ht="12.75" customHeight="1" thickTop="1">
      <c r="A74" s="1"/>
      <c r="B74" s="521"/>
      <c r="C74" s="143">
        <f t="shared" si="7"/>
        <v>1</v>
      </c>
      <c r="D74" s="144">
        <v>75.7</v>
      </c>
      <c r="E74" s="149">
        <f t="shared" si="6"/>
        <v>0.43402777777777751</v>
      </c>
      <c r="F74" s="146"/>
      <c r="G74" s="153"/>
      <c r="H74" s="37" t="s">
        <v>264</v>
      </c>
      <c r="I74" s="147" t="s">
        <v>62</v>
      </c>
      <c r="J74" s="521"/>
      <c r="K74" s="148">
        <v>0</v>
      </c>
      <c r="L74" s="127">
        <v>0</v>
      </c>
      <c r="M74" s="149">
        <v>0.54861111111111105</v>
      </c>
      <c r="N74" s="146">
        <v>6.9444444444444436E-4</v>
      </c>
      <c r="O74" s="153"/>
      <c r="P74" s="1"/>
    </row>
    <row r="75" spans="1:16" ht="12.75" customHeight="1">
      <c r="A75" s="83"/>
      <c r="B75" s="90"/>
      <c r="C75" s="91"/>
      <c r="D75" s="20"/>
      <c r="E75" s="50"/>
      <c r="F75" s="50">
        <f>SUM(F$17:F74)</f>
        <v>7.6388888888888923E-2</v>
      </c>
      <c r="G75" s="50"/>
      <c r="H75" s="536" t="s">
        <v>169</v>
      </c>
      <c r="I75" s="536"/>
      <c r="J75" s="20"/>
      <c r="K75" s="91"/>
      <c r="L75" s="91"/>
      <c r="M75" s="91"/>
      <c r="N75" s="50">
        <f>SUM(N$17:N74)</f>
        <v>7.6388888888888923E-2</v>
      </c>
      <c r="O75" s="96"/>
      <c r="P75" s="1"/>
    </row>
    <row r="76" spans="1:16" ht="12.75" customHeight="1">
      <c r="A76" s="100"/>
      <c r="B76" s="97"/>
      <c r="C76" s="53"/>
      <c r="D76" s="55"/>
      <c r="E76" s="138"/>
      <c r="F76" s="154">
        <f>(D74*60)/110</f>
        <v>41.290909090909089</v>
      </c>
      <c r="G76" s="138"/>
      <c r="H76" s="537" t="s">
        <v>170</v>
      </c>
      <c r="I76" s="537"/>
      <c r="J76" s="55"/>
      <c r="K76" s="53"/>
      <c r="L76" s="53"/>
      <c r="M76" s="53"/>
      <c r="N76" s="155">
        <f>(L17*60)/110</f>
        <v>41.290909090909089</v>
      </c>
      <c r="O76" s="100"/>
      <c r="P76" s="53"/>
    </row>
    <row r="77" spans="1:16" ht="12.75" customHeight="1">
      <c r="A77" s="100"/>
      <c r="B77" s="101"/>
      <c r="C77" s="102"/>
      <c r="D77" s="61"/>
      <c r="E77" s="31"/>
      <c r="F77" s="156">
        <f>F76*(110/60)</f>
        <v>75.699999999999989</v>
      </c>
      <c r="G77" s="61"/>
      <c r="H77" s="538" t="s">
        <v>171</v>
      </c>
      <c r="I77" s="538"/>
      <c r="J77" s="61"/>
      <c r="K77" s="102"/>
      <c r="L77" s="102"/>
      <c r="M77" s="102"/>
      <c r="N77" s="157">
        <f>N76*(110/60)</f>
        <v>75.699999999999989</v>
      </c>
      <c r="O77" s="104"/>
      <c r="P77" s="53"/>
    </row>
    <row r="78" spans="1:16" ht="12.75" customHeight="1">
      <c r="A78" s="1"/>
      <c r="B78" s="1"/>
      <c r="C78" s="1"/>
      <c r="D78" s="2"/>
      <c r="E78" s="17"/>
      <c r="F78" s="139"/>
      <c r="G78" s="3"/>
      <c r="H78" s="1"/>
      <c r="I78" s="1"/>
      <c r="J78" s="2"/>
      <c r="K78" s="1"/>
      <c r="L78" s="1"/>
      <c r="M78" s="1"/>
      <c r="N78" s="1"/>
      <c r="O78" s="1"/>
      <c r="P78" s="1"/>
    </row>
    <row r="79" spans="1:16" ht="12.75" customHeight="1">
      <c r="A79" s="1"/>
      <c r="B79" s="161" t="s">
        <v>50</v>
      </c>
      <c r="C79" s="1"/>
      <c r="D79" s="2"/>
      <c r="E79" s="4"/>
      <c r="F79" s="9"/>
      <c r="G79" s="3"/>
      <c r="H79" s="1"/>
      <c r="I79" s="1"/>
      <c r="J79" s="2"/>
      <c r="K79" s="1"/>
      <c r="L79" s="1"/>
      <c r="M79" s="1"/>
      <c r="N79" s="1"/>
      <c r="O79" s="1"/>
      <c r="P79" s="1"/>
    </row>
    <row r="80" spans="1:16" ht="12.75" customHeight="1">
      <c r="A80" s="1"/>
      <c r="B80" s="1" t="s">
        <v>51</v>
      </c>
      <c r="C80" s="1"/>
      <c r="D80" s="2"/>
      <c r="E80" s="4"/>
      <c r="F80" s="9"/>
      <c r="G80" s="3"/>
      <c r="H80" s="1"/>
      <c r="I80" s="1"/>
      <c r="J80" s="2"/>
      <c r="K80" s="1"/>
      <c r="L80" s="1"/>
      <c r="M80" s="1"/>
      <c r="N80" s="1"/>
      <c r="O80" s="1"/>
      <c r="P80" s="1"/>
    </row>
    <row r="81" spans="1:16" ht="12.75" customHeight="1">
      <c r="A81" s="1"/>
      <c r="B81" s="1" t="s">
        <v>52</v>
      </c>
      <c r="C81" s="1"/>
      <c r="D81" s="2"/>
      <c r="E81" s="1"/>
      <c r="F81" s="139"/>
      <c r="G81" s="3"/>
      <c r="H81" s="1"/>
      <c r="I81" s="1"/>
      <c r="J81" s="2"/>
      <c r="K81" s="1"/>
      <c r="L81" s="1"/>
      <c r="M81" s="1"/>
      <c r="N81" s="1"/>
      <c r="O81" s="1"/>
      <c r="P81" s="1"/>
    </row>
    <row r="82" spans="1:16" ht="12.75" customHeight="1">
      <c r="A82" s="1"/>
      <c r="B82" s="1" t="s">
        <v>53</v>
      </c>
      <c r="C82" s="1"/>
      <c r="D82" s="2"/>
      <c r="E82" s="1"/>
      <c r="F82" s="139"/>
      <c r="G82" s="3"/>
      <c r="H82" s="1"/>
      <c r="I82" s="159"/>
      <c r="J82" s="2"/>
      <c r="K82" s="1"/>
      <c r="L82" s="1"/>
      <c r="M82" s="1"/>
      <c r="N82" s="1"/>
      <c r="O82" s="1"/>
      <c r="P82" s="1"/>
    </row>
    <row r="83" spans="1:16" ht="12.75" customHeight="1">
      <c r="A83" s="1"/>
      <c r="B83" s="1" t="s">
        <v>55</v>
      </c>
      <c r="C83" s="1"/>
      <c r="D83" s="2"/>
      <c r="E83" s="1"/>
      <c r="F83" s="139"/>
      <c r="G83" s="3"/>
      <c r="H83" s="1"/>
      <c r="I83" s="1"/>
      <c r="J83" s="2"/>
      <c r="K83" s="1"/>
      <c r="M83" s="1"/>
      <c r="N83" s="1"/>
      <c r="O83" s="1"/>
      <c r="P83" s="1"/>
    </row>
  </sheetData>
  <mergeCells count="21">
    <mergeCell ref="B17:B74"/>
    <mergeCell ref="J17:J74"/>
    <mergeCell ref="H75:I75"/>
    <mergeCell ref="H76:I76"/>
    <mergeCell ref="H77:I77"/>
    <mergeCell ref="J14:J16"/>
    <mergeCell ref="K14:K16"/>
    <mergeCell ref="L14:L16"/>
    <mergeCell ref="M14:O14"/>
    <mergeCell ref="E15:G15"/>
    <mergeCell ref="M15:O15"/>
    <mergeCell ref="A1:D7"/>
    <mergeCell ref="E1:I7"/>
    <mergeCell ref="J1:M7"/>
    <mergeCell ref="N1:P7"/>
    <mergeCell ref="B13:O13"/>
    <mergeCell ref="B14:B16"/>
    <mergeCell ref="C14:C16"/>
    <mergeCell ref="D14:D16"/>
    <mergeCell ref="E14:G14"/>
    <mergeCell ref="H14:I14"/>
  </mergeCells>
  <pageMargins left="0.78740157480314954" right="0.78740157480314954" top="1.4082677165354331" bottom="1.4082677165354331" header="0.78740157480314954" footer="0.78740157480314954"/>
  <pageSetup paperSize="0" scale="57" fitToWidth="0" fitToHeight="0" pageOrder="overThenDown" orientation="portrait" horizontalDpi="0" verticalDpi="0" copies="0"/>
  <headerFooter alignWithMargins="0">
    <oddHeader>&amp;C&amp;12&amp;A</oddHeader>
    <oddFooter>&amp;C&amp;12Strona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4199-4CE7-4B34-86A6-BF2DA8C85BD0}">
  <dimension ref="A1:P81"/>
  <sheetViews>
    <sheetView workbookViewId="0"/>
  </sheetViews>
  <sheetFormatPr defaultRowHeight="14.25"/>
  <cols>
    <col min="1" max="1" width="13.125" customWidth="1"/>
    <col min="2" max="2" width="4.125" customWidth="1"/>
    <col min="3" max="3" width="8.875" customWidth="1"/>
    <col min="4" max="4" width="10.375" customWidth="1"/>
    <col min="5" max="6" width="6.25" customWidth="1"/>
    <col min="7" max="7" width="7.625" customWidth="1"/>
    <col min="8" max="8" width="3.875" customWidth="1"/>
    <col min="9" max="9" width="27.5" customWidth="1"/>
    <col min="10" max="10" width="3.75" customWidth="1"/>
    <col min="11" max="11" width="8.875" customWidth="1"/>
    <col min="12" max="12" width="5" customWidth="1"/>
    <col min="13" max="14" width="6" customWidth="1"/>
    <col min="15" max="257" width="10.375" customWidth="1"/>
    <col min="258" max="1023" width="8.75" customWidth="1"/>
    <col min="1024" max="1024" width="9" customWidth="1"/>
  </cols>
  <sheetData>
    <row r="1" spans="1:16" ht="14.65" customHeight="1">
      <c r="A1" s="529" t="s">
        <v>122</v>
      </c>
      <c r="B1" s="529"/>
      <c r="C1" s="529"/>
      <c r="D1" s="529"/>
      <c r="E1" s="526" t="s">
        <v>1</v>
      </c>
      <c r="F1" s="526"/>
      <c r="G1" s="526"/>
      <c r="H1" s="526"/>
      <c r="I1" s="526"/>
      <c r="J1" s="511"/>
      <c r="K1" s="511"/>
      <c r="L1" s="511"/>
      <c r="M1" s="511"/>
      <c r="N1" s="530" t="s">
        <v>104</v>
      </c>
      <c r="O1" s="530"/>
      <c r="P1" s="530"/>
    </row>
    <row r="2" spans="1:16" ht="12.75" customHeight="1">
      <c r="A2" s="529"/>
      <c r="B2" s="529"/>
      <c r="C2" s="529"/>
      <c r="D2" s="529"/>
      <c r="E2" s="526"/>
      <c r="F2" s="526"/>
      <c r="G2" s="526"/>
      <c r="H2" s="526"/>
      <c r="I2" s="526"/>
      <c r="J2" s="511"/>
      <c r="K2" s="511"/>
      <c r="L2" s="511"/>
      <c r="M2" s="511"/>
      <c r="N2" s="530"/>
      <c r="O2" s="530"/>
      <c r="P2" s="530"/>
    </row>
    <row r="3" spans="1:16" ht="12.75" customHeight="1">
      <c r="A3" s="529"/>
      <c r="B3" s="529"/>
      <c r="C3" s="529"/>
      <c r="D3" s="529"/>
      <c r="E3" s="526"/>
      <c r="F3" s="526"/>
      <c r="G3" s="526"/>
      <c r="H3" s="526"/>
      <c r="I3" s="526"/>
      <c r="J3" s="511"/>
      <c r="K3" s="511"/>
      <c r="L3" s="511"/>
      <c r="M3" s="511"/>
      <c r="N3" s="530"/>
      <c r="O3" s="530"/>
      <c r="P3" s="530"/>
    </row>
    <row r="4" spans="1:16" ht="12.75" customHeight="1">
      <c r="A4" s="529"/>
      <c r="B4" s="529"/>
      <c r="C4" s="529"/>
      <c r="D4" s="529"/>
      <c r="E4" s="526"/>
      <c r="F4" s="526"/>
      <c r="G4" s="526"/>
      <c r="H4" s="526"/>
      <c r="I4" s="526"/>
      <c r="J4" s="511"/>
      <c r="K4" s="511"/>
      <c r="L4" s="511"/>
      <c r="M4" s="511"/>
      <c r="N4" s="530"/>
      <c r="O4" s="530"/>
      <c r="P4" s="530"/>
    </row>
    <row r="5" spans="1:16" ht="12.75" customHeight="1">
      <c r="A5" s="529"/>
      <c r="B5" s="529"/>
      <c r="C5" s="529"/>
      <c r="D5" s="529"/>
      <c r="E5" s="526"/>
      <c r="F5" s="526"/>
      <c r="G5" s="526"/>
      <c r="H5" s="526"/>
      <c r="I5" s="526"/>
      <c r="J5" s="511"/>
      <c r="K5" s="511"/>
      <c r="L5" s="511"/>
      <c r="M5" s="511"/>
      <c r="N5" s="530"/>
      <c r="O5" s="530"/>
      <c r="P5" s="530"/>
    </row>
    <row r="6" spans="1:16" ht="12.75" customHeight="1">
      <c r="A6" s="529"/>
      <c r="B6" s="529"/>
      <c r="C6" s="529"/>
      <c r="D6" s="529"/>
      <c r="E6" s="526"/>
      <c r="F6" s="526"/>
      <c r="G6" s="526"/>
      <c r="H6" s="526"/>
      <c r="I6" s="526"/>
      <c r="J6" s="511"/>
      <c r="K6" s="511"/>
      <c r="L6" s="511"/>
      <c r="M6" s="511"/>
      <c r="N6" s="530"/>
      <c r="O6" s="530"/>
      <c r="P6" s="530"/>
    </row>
    <row r="7" spans="1:16" ht="12.75" customHeight="1">
      <c r="A7" s="529"/>
      <c r="B7" s="529"/>
      <c r="C7" s="529"/>
      <c r="D7" s="529"/>
      <c r="E7" s="526"/>
      <c r="F7" s="526"/>
      <c r="G7" s="526"/>
      <c r="H7" s="526"/>
      <c r="I7" s="526"/>
      <c r="J7" s="511"/>
      <c r="K7" s="511"/>
      <c r="L7" s="511"/>
      <c r="M7" s="511"/>
      <c r="N7" s="530"/>
      <c r="O7" s="530"/>
      <c r="P7" s="530"/>
    </row>
    <row r="8" spans="1:16" ht="12.75" customHeight="1">
      <c r="A8" s="67"/>
      <c r="B8" s="1"/>
      <c r="C8" s="1"/>
      <c r="D8" s="9"/>
      <c r="E8" s="4"/>
      <c r="F8" s="139"/>
      <c r="G8" s="4"/>
      <c r="H8" s="1"/>
      <c r="I8" s="1"/>
      <c r="J8" s="2"/>
      <c r="K8" s="1"/>
      <c r="L8" s="1"/>
      <c r="M8" s="1"/>
      <c r="N8" s="1"/>
      <c r="O8" s="1"/>
      <c r="P8" s="1"/>
    </row>
    <row r="9" spans="1:16" ht="14.25" customHeight="1">
      <c r="A9" s="1"/>
      <c r="B9" s="140" t="s">
        <v>3</v>
      </c>
      <c r="C9" s="141"/>
      <c r="D9" s="142"/>
      <c r="E9" s="4"/>
      <c r="F9" s="139"/>
      <c r="G9" s="4"/>
      <c r="H9" s="1"/>
      <c r="I9" s="1"/>
      <c r="J9" s="2"/>
      <c r="K9" s="1"/>
      <c r="L9" s="1"/>
      <c r="M9" s="1"/>
      <c r="N9" s="1"/>
      <c r="O9" s="1"/>
      <c r="P9" s="1"/>
    </row>
    <row r="10" spans="1:16" ht="14.25" customHeight="1">
      <c r="A10" s="1"/>
      <c r="B10" s="141" t="s">
        <v>4</v>
      </c>
      <c r="C10" s="141"/>
      <c r="D10" s="139"/>
      <c r="E10" s="4"/>
      <c r="F10" s="139"/>
      <c r="G10" s="4"/>
      <c r="H10" s="1"/>
      <c r="I10" s="1"/>
      <c r="J10" s="2"/>
      <c r="K10" s="1"/>
      <c r="L10" s="1"/>
      <c r="M10" s="1"/>
      <c r="N10" s="1"/>
      <c r="O10" s="1"/>
      <c r="P10" s="1"/>
    </row>
    <row r="11" spans="1:16" ht="12.75" customHeight="1">
      <c r="A11" s="1"/>
      <c r="B11" s="1"/>
      <c r="C11" s="1"/>
      <c r="D11" s="2"/>
      <c r="E11" s="4"/>
      <c r="F11" s="9"/>
      <c r="G11" s="4"/>
      <c r="H11" s="1"/>
      <c r="I11" s="1"/>
      <c r="J11" s="2"/>
      <c r="K11" s="1"/>
      <c r="L11" s="1"/>
      <c r="M11" s="1"/>
      <c r="N11" s="1"/>
      <c r="O11" s="1"/>
      <c r="P11" s="1"/>
    </row>
    <row r="12" spans="1:16" ht="12.75" customHeight="1">
      <c r="A12" s="1"/>
      <c r="B12" s="1"/>
      <c r="C12" s="1"/>
      <c r="D12" s="2"/>
      <c r="E12" s="1"/>
      <c r="F12" s="139"/>
      <c r="G12" s="3"/>
      <c r="H12" s="1"/>
      <c r="I12" s="1"/>
      <c r="J12" s="2"/>
      <c r="K12" s="1"/>
      <c r="L12" s="1"/>
      <c r="M12" s="1"/>
      <c r="N12" s="1"/>
      <c r="O12" s="1"/>
      <c r="P12" s="1"/>
    </row>
    <row r="13" spans="1:16" ht="12.75" customHeight="1">
      <c r="A13" s="1"/>
      <c r="B13" s="510" t="s">
        <v>265</v>
      </c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1"/>
    </row>
    <row r="14" spans="1:16" ht="12.75" customHeight="1" thickBot="1">
      <c r="A14" s="1"/>
      <c r="B14" s="523"/>
      <c r="C14" s="512" t="s">
        <v>6</v>
      </c>
      <c r="D14" s="512" t="s">
        <v>8</v>
      </c>
      <c r="E14" s="514">
        <v>591</v>
      </c>
      <c r="F14" s="514"/>
      <c r="G14" s="514"/>
      <c r="H14" s="514" t="s">
        <v>7</v>
      </c>
      <c r="I14" s="514"/>
      <c r="J14" s="523"/>
      <c r="K14" s="512" t="s">
        <v>6</v>
      </c>
      <c r="L14" s="512" t="s">
        <v>8</v>
      </c>
      <c r="M14" s="514">
        <v>592</v>
      </c>
      <c r="N14" s="514"/>
      <c r="O14" s="514"/>
      <c r="P14" s="1"/>
    </row>
    <row r="15" spans="1:16" ht="12.75" customHeight="1" thickTop="1" thickBot="1">
      <c r="A15" s="22"/>
      <c r="B15" s="523"/>
      <c r="C15" s="512"/>
      <c r="D15" s="512"/>
      <c r="E15" s="521"/>
      <c r="F15" s="521"/>
      <c r="G15" s="521"/>
      <c r="H15" s="130"/>
      <c r="I15" s="131" t="s">
        <v>10</v>
      </c>
      <c r="J15" s="523"/>
      <c r="K15" s="512"/>
      <c r="L15" s="512"/>
      <c r="M15" s="521"/>
      <c r="N15" s="521"/>
      <c r="O15" s="521"/>
      <c r="P15" s="22"/>
    </row>
    <row r="16" spans="1:16" ht="12.75" customHeight="1" thickTop="1" thickBot="1">
      <c r="A16" s="2"/>
      <c r="B16" s="523"/>
      <c r="C16" s="512"/>
      <c r="D16" s="512"/>
      <c r="E16" s="25" t="s">
        <v>11</v>
      </c>
      <c r="F16" s="26" t="s">
        <v>12</v>
      </c>
      <c r="G16" s="25" t="s">
        <v>58</v>
      </c>
      <c r="H16" s="28" t="s">
        <v>14</v>
      </c>
      <c r="I16" s="29" t="s">
        <v>15</v>
      </c>
      <c r="J16" s="523"/>
      <c r="K16" s="512"/>
      <c r="L16" s="512"/>
      <c r="M16" s="71" t="s">
        <v>11</v>
      </c>
      <c r="N16" s="25" t="s">
        <v>12</v>
      </c>
      <c r="O16" s="71" t="s">
        <v>124</v>
      </c>
      <c r="P16" s="2"/>
    </row>
    <row r="17" spans="1:16" ht="12.75" customHeight="1" thickTop="1" thickBot="1">
      <c r="A17" s="1"/>
      <c r="B17" s="521"/>
      <c r="C17" s="143">
        <v>0</v>
      </c>
      <c r="D17" s="144">
        <v>0</v>
      </c>
      <c r="E17" s="145">
        <v>0.3611111111111111</v>
      </c>
      <c r="F17" s="146">
        <v>6.9444444444444436E-4</v>
      </c>
      <c r="G17" s="160"/>
      <c r="H17" s="37" t="s">
        <v>18</v>
      </c>
      <c r="I17" s="147" t="s">
        <v>62</v>
      </c>
      <c r="J17" s="521"/>
      <c r="K17" s="148">
        <v>1</v>
      </c>
      <c r="L17" s="127">
        <f t="shared" ref="L17:L48" si="0">L18+K17</f>
        <v>63.900000000000006</v>
      </c>
      <c r="M17" s="149">
        <f>M18+N18</f>
        <v>0.62499999999999978</v>
      </c>
      <c r="N17" s="36"/>
      <c r="O17" s="160"/>
      <c r="P17" s="1"/>
    </row>
    <row r="18" spans="1:16" ht="12.75" customHeight="1" thickTop="1" thickBot="1">
      <c r="A18" s="83"/>
      <c r="B18" s="521"/>
      <c r="C18" s="143">
        <f t="shared" ref="C18:C49" si="1">D18-D17</f>
        <v>1</v>
      </c>
      <c r="D18" s="144">
        <v>1</v>
      </c>
      <c r="E18" s="149">
        <f>E17+F17</f>
        <v>0.36180555555555555</v>
      </c>
      <c r="F18" s="146">
        <v>2.0833333333333333E-3</v>
      </c>
      <c r="G18" s="151"/>
      <c r="H18" s="120" t="s">
        <v>21</v>
      </c>
      <c r="I18" s="147" t="s">
        <v>125</v>
      </c>
      <c r="J18" s="521"/>
      <c r="K18" s="148">
        <v>1</v>
      </c>
      <c r="L18" s="127">
        <f t="shared" si="0"/>
        <v>62.900000000000006</v>
      </c>
      <c r="M18" s="149">
        <f>M20+N21</f>
        <v>0.62430555555555534</v>
      </c>
      <c r="N18" s="146">
        <v>6.9444444444444436E-4</v>
      </c>
      <c r="O18" s="153"/>
      <c r="P18" s="1"/>
    </row>
    <row r="19" spans="1:16" ht="12.75" customHeight="1" thickTop="1" thickBot="1">
      <c r="A19" s="83"/>
      <c r="B19" s="521"/>
      <c r="C19" s="143">
        <f t="shared" si="1"/>
        <v>1</v>
      </c>
      <c r="D19" s="144">
        <v>2</v>
      </c>
      <c r="E19" s="149" t="s">
        <v>17</v>
      </c>
      <c r="F19" s="146" t="s">
        <v>17</v>
      </c>
      <c r="G19" s="151"/>
      <c r="H19" s="37" t="s">
        <v>23</v>
      </c>
      <c r="I19" s="147" t="s">
        <v>207</v>
      </c>
      <c r="J19" s="521"/>
      <c r="K19" s="148">
        <v>0.4</v>
      </c>
      <c r="L19" s="127">
        <f t="shared" si="0"/>
        <v>61.900000000000006</v>
      </c>
      <c r="M19" s="149">
        <f t="shared" ref="M19:M50" si="2">M20+N20</f>
        <v>0.62361111111111089</v>
      </c>
      <c r="N19" s="146">
        <v>6.9444444444444436E-4</v>
      </c>
      <c r="O19" s="151"/>
      <c r="P19" s="1"/>
    </row>
    <row r="20" spans="1:16" ht="12.75" customHeight="1" thickTop="1" thickBot="1">
      <c r="A20" s="83"/>
      <c r="B20" s="521"/>
      <c r="C20" s="143">
        <f t="shared" si="1"/>
        <v>0.39999999999999991</v>
      </c>
      <c r="D20" s="144">
        <v>2.4</v>
      </c>
      <c r="E20" s="149">
        <f>E18+F18</f>
        <v>0.36388888888888887</v>
      </c>
      <c r="F20" s="146">
        <v>6.9444444444444436E-4</v>
      </c>
      <c r="G20" s="151"/>
      <c r="H20" s="120" t="s">
        <v>25</v>
      </c>
      <c r="I20" s="147" t="s">
        <v>261</v>
      </c>
      <c r="J20" s="521"/>
      <c r="K20" s="148">
        <v>0.5</v>
      </c>
      <c r="L20" s="127">
        <f t="shared" si="0"/>
        <v>61.500000000000007</v>
      </c>
      <c r="M20" s="149">
        <f t="shared" si="2"/>
        <v>0.62291666666666645</v>
      </c>
      <c r="N20" s="146">
        <v>6.9444444444444436E-4</v>
      </c>
      <c r="O20" s="151"/>
      <c r="P20" s="1"/>
    </row>
    <row r="21" spans="1:16" ht="12.75" customHeight="1" thickTop="1" thickBot="1">
      <c r="A21" s="83"/>
      <c r="B21" s="521"/>
      <c r="C21" s="143">
        <f t="shared" si="1"/>
        <v>0.5</v>
      </c>
      <c r="D21" s="144">
        <v>2.9</v>
      </c>
      <c r="E21" s="149">
        <f t="shared" ref="E21:E52" si="3">E20+F20</f>
        <v>0.36458333333333331</v>
      </c>
      <c r="F21" s="146">
        <v>6.9444444444444436E-4</v>
      </c>
      <c r="G21" s="151"/>
      <c r="H21" s="37" t="s">
        <v>28</v>
      </c>
      <c r="I21" s="147" t="s">
        <v>173</v>
      </c>
      <c r="J21" s="521"/>
      <c r="K21" s="148">
        <v>0.4</v>
      </c>
      <c r="L21" s="127">
        <f t="shared" si="0"/>
        <v>61.000000000000007</v>
      </c>
      <c r="M21" s="149">
        <f t="shared" si="2"/>
        <v>0.62152777777777757</v>
      </c>
      <c r="N21" s="146">
        <v>1.3888888888888887E-3</v>
      </c>
      <c r="O21" s="151"/>
      <c r="P21" s="1"/>
    </row>
    <row r="22" spans="1:16" ht="12.75" customHeight="1" thickTop="1" thickBot="1">
      <c r="A22" s="83"/>
      <c r="B22" s="521"/>
      <c r="C22" s="143">
        <f t="shared" si="1"/>
        <v>0.39999999999999991</v>
      </c>
      <c r="D22" s="144">
        <v>3.3</v>
      </c>
      <c r="E22" s="149">
        <f t="shared" si="3"/>
        <v>0.36527777777777776</v>
      </c>
      <c r="F22" s="146">
        <v>1.3888888888888887E-3</v>
      </c>
      <c r="G22" s="151"/>
      <c r="H22" s="120" t="s">
        <v>30</v>
      </c>
      <c r="I22" s="147" t="s">
        <v>174</v>
      </c>
      <c r="J22" s="521"/>
      <c r="K22" s="148">
        <v>1</v>
      </c>
      <c r="L22" s="127">
        <f t="shared" si="0"/>
        <v>60.600000000000009</v>
      </c>
      <c r="M22" s="149">
        <f t="shared" si="2"/>
        <v>0.62083333333333313</v>
      </c>
      <c r="N22" s="146">
        <v>6.9444444444444436E-4</v>
      </c>
      <c r="O22" s="151"/>
      <c r="P22" s="1"/>
    </row>
    <row r="23" spans="1:16" ht="12.75" customHeight="1" thickTop="1" thickBot="1">
      <c r="A23" s="83"/>
      <c r="B23" s="521"/>
      <c r="C23" s="143">
        <f t="shared" si="1"/>
        <v>1</v>
      </c>
      <c r="D23" s="144">
        <v>4.3</v>
      </c>
      <c r="E23" s="149">
        <f t="shared" si="3"/>
        <v>0.36666666666666664</v>
      </c>
      <c r="F23" s="146">
        <v>1.3888888888888887E-3</v>
      </c>
      <c r="G23" s="151"/>
      <c r="H23" s="37" t="s">
        <v>32</v>
      </c>
      <c r="I23" s="147" t="s">
        <v>257</v>
      </c>
      <c r="J23" s="521"/>
      <c r="K23" s="148">
        <v>1</v>
      </c>
      <c r="L23" s="127">
        <f t="shared" si="0"/>
        <v>59.600000000000009</v>
      </c>
      <c r="M23" s="149">
        <f t="shared" si="2"/>
        <v>0.61944444444444424</v>
      </c>
      <c r="N23" s="146">
        <v>1.3888888888888887E-3</v>
      </c>
      <c r="O23" s="151"/>
      <c r="P23" s="1"/>
    </row>
    <row r="24" spans="1:16" ht="12.75" customHeight="1" thickTop="1" thickBot="1">
      <c r="A24" s="1"/>
      <c r="B24" s="521"/>
      <c r="C24" s="143">
        <f t="shared" si="1"/>
        <v>1</v>
      </c>
      <c r="D24" s="144">
        <v>5.3</v>
      </c>
      <c r="E24" s="149">
        <f t="shared" si="3"/>
        <v>0.36805555555555552</v>
      </c>
      <c r="F24" s="146">
        <v>1.3888888888888887E-3</v>
      </c>
      <c r="G24" s="152"/>
      <c r="H24" s="120" t="s">
        <v>34</v>
      </c>
      <c r="I24" s="147" t="s">
        <v>175</v>
      </c>
      <c r="J24" s="521"/>
      <c r="K24" s="148">
        <v>2</v>
      </c>
      <c r="L24" s="127">
        <f t="shared" si="0"/>
        <v>58.600000000000009</v>
      </c>
      <c r="M24" s="149">
        <f t="shared" si="2"/>
        <v>0.61805555555555536</v>
      </c>
      <c r="N24" s="146">
        <v>1.3888888888888887E-3</v>
      </c>
      <c r="O24" s="152"/>
      <c r="P24" s="1"/>
    </row>
    <row r="25" spans="1:16" ht="12.75" customHeight="1" thickTop="1" thickBot="1">
      <c r="A25" s="1"/>
      <c r="B25" s="521"/>
      <c r="C25" s="143">
        <f t="shared" si="1"/>
        <v>2</v>
      </c>
      <c r="D25" s="144">
        <v>7.3</v>
      </c>
      <c r="E25" s="149">
        <f t="shared" si="3"/>
        <v>0.36944444444444441</v>
      </c>
      <c r="F25" s="146">
        <v>6.9444444444444436E-4</v>
      </c>
      <c r="G25" s="152"/>
      <c r="H25" s="37" t="s">
        <v>36</v>
      </c>
      <c r="I25" s="147" t="s">
        <v>266</v>
      </c>
      <c r="J25" s="521"/>
      <c r="K25" s="148">
        <v>1</v>
      </c>
      <c r="L25" s="127">
        <f t="shared" si="0"/>
        <v>56.600000000000009</v>
      </c>
      <c r="M25" s="149">
        <f t="shared" si="2"/>
        <v>0.61666666666666647</v>
      </c>
      <c r="N25" s="146">
        <v>1.3888888888888887E-3</v>
      </c>
      <c r="O25" s="152"/>
      <c r="P25" s="1"/>
    </row>
    <row r="26" spans="1:16" ht="12.75" customHeight="1" thickTop="1" thickBot="1">
      <c r="A26" s="1"/>
      <c r="B26" s="521"/>
      <c r="C26" s="143">
        <f t="shared" si="1"/>
        <v>1.0000000000000009</v>
      </c>
      <c r="D26" s="144">
        <v>8.3000000000000007</v>
      </c>
      <c r="E26" s="149">
        <f t="shared" si="3"/>
        <v>0.37013888888888885</v>
      </c>
      <c r="F26" s="146">
        <v>1.3888888888888887E-3</v>
      </c>
      <c r="G26" s="152"/>
      <c r="H26" s="120" t="s">
        <v>38</v>
      </c>
      <c r="I26" s="147" t="s">
        <v>267</v>
      </c>
      <c r="J26" s="521"/>
      <c r="K26" s="148">
        <v>1</v>
      </c>
      <c r="L26" s="127">
        <f t="shared" si="0"/>
        <v>55.600000000000009</v>
      </c>
      <c r="M26" s="149">
        <f t="shared" si="2"/>
        <v>0.61597222222222203</v>
      </c>
      <c r="N26" s="146">
        <v>6.9444444444444436E-4</v>
      </c>
      <c r="O26" s="152"/>
      <c r="P26" s="1"/>
    </row>
    <row r="27" spans="1:16" ht="12.75" customHeight="1" thickTop="1" thickBot="1">
      <c r="A27" s="1"/>
      <c r="B27" s="521"/>
      <c r="C27" s="143">
        <f t="shared" si="1"/>
        <v>1</v>
      </c>
      <c r="D27" s="144">
        <v>9.3000000000000007</v>
      </c>
      <c r="E27" s="149">
        <f t="shared" si="3"/>
        <v>0.37152777777777773</v>
      </c>
      <c r="F27" s="146">
        <v>6.9444444444444436E-4</v>
      </c>
      <c r="G27" s="153"/>
      <c r="H27" s="37" t="s">
        <v>40</v>
      </c>
      <c r="I27" s="147" t="s">
        <v>268</v>
      </c>
      <c r="J27" s="521"/>
      <c r="K27" s="148">
        <v>1</v>
      </c>
      <c r="L27" s="127">
        <f t="shared" si="0"/>
        <v>54.600000000000009</v>
      </c>
      <c r="M27" s="149">
        <f t="shared" si="2"/>
        <v>0.61458333333333315</v>
      </c>
      <c r="N27" s="146">
        <v>1.3888888888888887E-3</v>
      </c>
      <c r="O27" s="153"/>
      <c r="P27" s="1"/>
    </row>
    <row r="28" spans="1:16" ht="12.75" customHeight="1" thickTop="1" thickBot="1">
      <c r="A28" s="1"/>
      <c r="B28" s="521"/>
      <c r="C28" s="143">
        <f t="shared" si="1"/>
        <v>1</v>
      </c>
      <c r="D28" s="144">
        <v>10.3</v>
      </c>
      <c r="E28" s="149">
        <f t="shared" si="3"/>
        <v>0.37222222222222218</v>
      </c>
      <c r="F28" s="146">
        <v>6.9444444444444436E-4</v>
      </c>
      <c r="G28" s="153"/>
      <c r="H28" s="120" t="s">
        <v>42</v>
      </c>
      <c r="I28" s="147" t="s">
        <v>269</v>
      </c>
      <c r="J28" s="521"/>
      <c r="K28" s="148">
        <v>1</v>
      </c>
      <c r="L28" s="127">
        <f t="shared" si="0"/>
        <v>53.600000000000009</v>
      </c>
      <c r="M28" s="149">
        <f t="shared" si="2"/>
        <v>0.61388888888888871</v>
      </c>
      <c r="N28" s="146">
        <v>6.9444444444444436E-4</v>
      </c>
      <c r="O28" s="153"/>
      <c r="P28" s="1"/>
    </row>
    <row r="29" spans="1:16" ht="12.75" customHeight="1" thickTop="1" thickBot="1">
      <c r="A29" s="1"/>
      <c r="B29" s="521"/>
      <c r="C29" s="143">
        <f t="shared" si="1"/>
        <v>1</v>
      </c>
      <c r="D29" s="144">
        <v>11.3</v>
      </c>
      <c r="E29" s="149">
        <f t="shared" si="3"/>
        <v>0.37291666666666662</v>
      </c>
      <c r="F29" s="146">
        <v>1.3888888888888887E-3</v>
      </c>
      <c r="G29" s="153"/>
      <c r="H29" s="37" t="s">
        <v>44</v>
      </c>
      <c r="I29" s="147" t="s">
        <v>270</v>
      </c>
      <c r="J29" s="521"/>
      <c r="K29" s="148">
        <v>2</v>
      </c>
      <c r="L29" s="127">
        <f t="shared" si="0"/>
        <v>52.600000000000009</v>
      </c>
      <c r="M29" s="149">
        <f t="shared" si="2"/>
        <v>0.61319444444444426</v>
      </c>
      <c r="N29" s="146">
        <v>6.9444444444444436E-4</v>
      </c>
      <c r="O29" s="153"/>
      <c r="P29" s="1"/>
    </row>
    <row r="30" spans="1:16" ht="12.75" customHeight="1" thickTop="1" thickBot="1">
      <c r="A30" s="1"/>
      <c r="B30" s="521"/>
      <c r="C30" s="143">
        <f t="shared" si="1"/>
        <v>2</v>
      </c>
      <c r="D30" s="144">
        <v>13.3</v>
      </c>
      <c r="E30" s="149">
        <f t="shared" si="3"/>
        <v>0.3743055555555555</v>
      </c>
      <c r="F30" s="146">
        <v>6.9444444444444436E-4</v>
      </c>
      <c r="G30" s="153"/>
      <c r="H30" s="120" t="s">
        <v>45</v>
      </c>
      <c r="I30" s="147" t="s">
        <v>271</v>
      </c>
      <c r="J30" s="521"/>
      <c r="K30" s="148">
        <v>1</v>
      </c>
      <c r="L30" s="127">
        <f t="shared" si="0"/>
        <v>50.600000000000009</v>
      </c>
      <c r="M30" s="149">
        <f t="shared" si="2"/>
        <v>0.61180555555555538</v>
      </c>
      <c r="N30" s="146">
        <v>1.3888888888888887E-3</v>
      </c>
      <c r="O30" s="153"/>
      <c r="P30" s="1"/>
    </row>
    <row r="31" spans="1:16" ht="12.75" customHeight="1" thickTop="1" thickBot="1">
      <c r="A31" s="1"/>
      <c r="B31" s="521"/>
      <c r="C31" s="143">
        <f t="shared" si="1"/>
        <v>1</v>
      </c>
      <c r="D31" s="144">
        <v>14.3</v>
      </c>
      <c r="E31" s="149">
        <f t="shared" si="3"/>
        <v>0.37499999999999994</v>
      </c>
      <c r="F31" s="146">
        <v>1.3888888888888887E-3</v>
      </c>
      <c r="G31" s="153"/>
      <c r="H31" s="37" t="s">
        <v>46</v>
      </c>
      <c r="I31" s="147" t="s">
        <v>272</v>
      </c>
      <c r="J31" s="521"/>
      <c r="K31" s="148">
        <v>1</v>
      </c>
      <c r="L31" s="127">
        <f t="shared" si="0"/>
        <v>49.600000000000009</v>
      </c>
      <c r="M31" s="149">
        <f t="shared" si="2"/>
        <v>0.61111111111111094</v>
      </c>
      <c r="N31" s="146">
        <v>6.9444444444444436E-4</v>
      </c>
      <c r="O31" s="153"/>
      <c r="P31" s="1"/>
    </row>
    <row r="32" spans="1:16" ht="12.75" customHeight="1" thickTop="1" thickBot="1">
      <c r="A32" s="1"/>
      <c r="B32" s="521"/>
      <c r="C32" s="143">
        <f t="shared" si="1"/>
        <v>1</v>
      </c>
      <c r="D32" s="144">
        <v>15.3</v>
      </c>
      <c r="E32" s="149">
        <f t="shared" si="3"/>
        <v>0.37638888888888883</v>
      </c>
      <c r="F32" s="146">
        <v>6.9444444444444436E-4</v>
      </c>
      <c r="G32" s="153"/>
      <c r="H32" s="120" t="s">
        <v>80</v>
      </c>
      <c r="I32" s="147" t="s">
        <v>273</v>
      </c>
      <c r="J32" s="521"/>
      <c r="K32" s="148">
        <v>1</v>
      </c>
      <c r="L32" s="127">
        <f t="shared" si="0"/>
        <v>48.600000000000009</v>
      </c>
      <c r="M32" s="149">
        <f t="shared" si="2"/>
        <v>0.60972222222222205</v>
      </c>
      <c r="N32" s="146">
        <v>1.3888888888888887E-3</v>
      </c>
      <c r="O32" s="153"/>
      <c r="P32" s="1"/>
    </row>
    <row r="33" spans="1:16" ht="12.75" customHeight="1" thickTop="1" thickBot="1">
      <c r="A33" s="1"/>
      <c r="B33" s="521"/>
      <c r="C33" s="143">
        <f t="shared" si="1"/>
        <v>1</v>
      </c>
      <c r="D33" s="144">
        <v>16.3</v>
      </c>
      <c r="E33" s="149">
        <f t="shared" si="3"/>
        <v>0.37708333333333327</v>
      </c>
      <c r="F33" s="146">
        <v>1.3888888888888887E-3</v>
      </c>
      <c r="G33" s="153"/>
      <c r="H33" s="37" t="s">
        <v>79</v>
      </c>
      <c r="I33" s="147" t="s">
        <v>274</v>
      </c>
      <c r="J33" s="521"/>
      <c r="K33" s="148">
        <v>2</v>
      </c>
      <c r="L33" s="127">
        <f t="shared" si="0"/>
        <v>47.600000000000009</v>
      </c>
      <c r="M33" s="149">
        <f t="shared" si="2"/>
        <v>0.60902777777777761</v>
      </c>
      <c r="N33" s="146">
        <v>6.9444444444444436E-4</v>
      </c>
      <c r="O33" s="153"/>
      <c r="P33" s="1"/>
    </row>
    <row r="34" spans="1:16" ht="12.75" customHeight="1" thickTop="1" thickBot="1">
      <c r="A34" s="1"/>
      <c r="B34" s="521"/>
      <c r="C34" s="143">
        <f t="shared" si="1"/>
        <v>2</v>
      </c>
      <c r="D34" s="144">
        <v>18.3</v>
      </c>
      <c r="E34" s="149">
        <f t="shared" si="3"/>
        <v>0.37847222222222215</v>
      </c>
      <c r="F34" s="146">
        <v>6.9444444444444436E-4</v>
      </c>
      <c r="G34" s="153"/>
      <c r="H34" s="120" t="s">
        <v>77</v>
      </c>
      <c r="I34" s="147" t="s">
        <v>275</v>
      </c>
      <c r="J34" s="521"/>
      <c r="K34" s="148">
        <v>1</v>
      </c>
      <c r="L34" s="127">
        <f t="shared" si="0"/>
        <v>45.600000000000009</v>
      </c>
      <c r="M34" s="149">
        <f t="shared" si="2"/>
        <v>0.60763888888888873</v>
      </c>
      <c r="N34" s="146">
        <v>1.3888888888888887E-3</v>
      </c>
      <c r="O34" s="153"/>
      <c r="P34" s="1"/>
    </row>
    <row r="35" spans="1:16" ht="12.75" customHeight="1" thickTop="1" thickBot="1">
      <c r="A35" s="1"/>
      <c r="B35" s="521"/>
      <c r="C35" s="143">
        <f t="shared" si="1"/>
        <v>1</v>
      </c>
      <c r="D35" s="144">
        <v>19.3</v>
      </c>
      <c r="E35" s="149">
        <f t="shared" si="3"/>
        <v>0.3791666666666666</v>
      </c>
      <c r="F35" s="146">
        <v>2.7777777777777775E-3</v>
      </c>
      <c r="G35" s="153"/>
      <c r="H35" s="37" t="s">
        <v>75</v>
      </c>
      <c r="I35" s="147" t="s">
        <v>276</v>
      </c>
      <c r="J35" s="521"/>
      <c r="K35" s="148">
        <v>3</v>
      </c>
      <c r="L35" s="127">
        <f t="shared" si="0"/>
        <v>44.600000000000009</v>
      </c>
      <c r="M35" s="149">
        <f t="shared" si="2"/>
        <v>0.60694444444444429</v>
      </c>
      <c r="N35" s="146">
        <v>6.9444444444444436E-4</v>
      </c>
      <c r="O35" s="153">
        <f>3/(4/60)</f>
        <v>45</v>
      </c>
      <c r="P35" s="1"/>
    </row>
    <row r="36" spans="1:16" ht="12.75" customHeight="1" thickTop="1" thickBot="1">
      <c r="A36" s="1"/>
      <c r="B36" s="521"/>
      <c r="C36" s="143">
        <f t="shared" si="1"/>
        <v>3</v>
      </c>
      <c r="D36" s="144">
        <v>22.3</v>
      </c>
      <c r="E36" s="149">
        <f t="shared" si="3"/>
        <v>0.38194444444444436</v>
      </c>
      <c r="F36" s="146">
        <v>6.9444444444444436E-4</v>
      </c>
      <c r="G36" s="153">
        <f>3/(4/60)</f>
        <v>45</v>
      </c>
      <c r="H36" s="120" t="s">
        <v>73</v>
      </c>
      <c r="I36" s="147" t="s">
        <v>277</v>
      </c>
      <c r="J36" s="521"/>
      <c r="K36" s="148">
        <v>1</v>
      </c>
      <c r="L36" s="127">
        <f t="shared" si="0"/>
        <v>41.600000000000009</v>
      </c>
      <c r="M36" s="149">
        <f t="shared" si="2"/>
        <v>0.60416666666666652</v>
      </c>
      <c r="N36" s="146">
        <v>2.7777777777777775E-3</v>
      </c>
      <c r="O36" s="153"/>
      <c r="P36" s="1"/>
    </row>
    <row r="37" spans="1:16" ht="12.75" customHeight="1" thickTop="1" thickBot="1">
      <c r="A37" s="1"/>
      <c r="B37" s="521"/>
      <c r="C37" s="143">
        <f t="shared" si="1"/>
        <v>1</v>
      </c>
      <c r="D37" s="144">
        <v>23.3</v>
      </c>
      <c r="E37" s="149">
        <f t="shared" si="3"/>
        <v>0.38263888888888881</v>
      </c>
      <c r="F37" s="146">
        <v>6.9444444444444436E-4</v>
      </c>
      <c r="G37" s="153"/>
      <c r="H37" s="37" t="s">
        <v>71</v>
      </c>
      <c r="I37" s="147" t="s">
        <v>278</v>
      </c>
      <c r="J37" s="521"/>
      <c r="K37" s="148">
        <v>1</v>
      </c>
      <c r="L37" s="127">
        <f t="shared" si="0"/>
        <v>40.600000000000009</v>
      </c>
      <c r="M37" s="149">
        <f t="shared" si="2"/>
        <v>0.60347222222222208</v>
      </c>
      <c r="N37" s="146">
        <v>6.9444444444444436E-4</v>
      </c>
      <c r="O37" s="153"/>
      <c r="P37" s="1"/>
    </row>
    <row r="38" spans="1:16" ht="12.75" customHeight="1" thickTop="1" thickBot="1">
      <c r="A38" s="1"/>
      <c r="B38" s="521"/>
      <c r="C38" s="143">
        <f t="shared" si="1"/>
        <v>1</v>
      </c>
      <c r="D38" s="144">
        <v>24.3</v>
      </c>
      <c r="E38" s="149">
        <f t="shared" si="3"/>
        <v>0.38333333333333325</v>
      </c>
      <c r="F38" s="146">
        <v>1.3888888888888887E-3</v>
      </c>
      <c r="G38" s="153"/>
      <c r="H38" s="120" t="s">
        <v>69</v>
      </c>
      <c r="I38" s="147" t="s">
        <v>279</v>
      </c>
      <c r="J38" s="521"/>
      <c r="K38" s="148">
        <v>1</v>
      </c>
      <c r="L38" s="127">
        <f t="shared" si="0"/>
        <v>39.600000000000009</v>
      </c>
      <c r="M38" s="149">
        <f t="shared" si="2"/>
        <v>0.60277777777777763</v>
      </c>
      <c r="N38" s="146">
        <v>6.9444444444444436E-4</v>
      </c>
      <c r="O38" s="153"/>
      <c r="P38" s="1"/>
    </row>
    <row r="39" spans="1:16" ht="12.75" customHeight="1" thickTop="1" thickBot="1">
      <c r="A39" s="1"/>
      <c r="B39" s="521"/>
      <c r="C39" s="143">
        <f t="shared" si="1"/>
        <v>1</v>
      </c>
      <c r="D39" s="144">
        <v>25.3</v>
      </c>
      <c r="E39" s="149">
        <f t="shared" si="3"/>
        <v>0.38472222222222213</v>
      </c>
      <c r="F39" s="146">
        <v>1.3888888888888887E-3</v>
      </c>
      <c r="G39" s="153"/>
      <c r="H39" s="37" t="s">
        <v>67</v>
      </c>
      <c r="I39" s="147" t="s">
        <v>280</v>
      </c>
      <c r="J39" s="521"/>
      <c r="K39" s="148">
        <v>2</v>
      </c>
      <c r="L39" s="127">
        <f t="shared" si="0"/>
        <v>38.600000000000009</v>
      </c>
      <c r="M39" s="149">
        <f t="shared" si="2"/>
        <v>0.60138888888888875</v>
      </c>
      <c r="N39" s="146">
        <v>1.3888888888888887E-3</v>
      </c>
      <c r="O39" s="153"/>
      <c r="P39" s="1"/>
    </row>
    <row r="40" spans="1:16" ht="12.75" customHeight="1" thickTop="1" thickBot="1">
      <c r="A40" s="1"/>
      <c r="B40" s="521"/>
      <c r="C40" s="143">
        <f t="shared" si="1"/>
        <v>2</v>
      </c>
      <c r="D40" s="144">
        <v>27.3</v>
      </c>
      <c r="E40" s="149">
        <f t="shared" si="3"/>
        <v>0.38611111111111102</v>
      </c>
      <c r="F40" s="146">
        <v>1.3888888888888887E-3</v>
      </c>
      <c r="G40" s="153"/>
      <c r="H40" s="120" t="s">
        <v>65</v>
      </c>
      <c r="I40" s="147" t="s">
        <v>281</v>
      </c>
      <c r="J40" s="521"/>
      <c r="K40" s="148">
        <v>2</v>
      </c>
      <c r="L40" s="127">
        <f t="shared" si="0"/>
        <v>36.600000000000009</v>
      </c>
      <c r="M40" s="149">
        <f t="shared" si="2"/>
        <v>0.59999999999999987</v>
      </c>
      <c r="N40" s="146">
        <v>1.3888888888888887E-3</v>
      </c>
      <c r="O40" s="153"/>
      <c r="P40" s="1"/>
    </row>
    <row r="41" spans="1:16" ht="12.75" customHeight="1" thickTop="1" thickBot="1">
      <c r="A41" s="1"/>
      <c r="B41" s="521"/>
      <c r="C41" s="143">
        <f t="shared" si="1"/>
        <v>2</v>
      </c>
      <c r="D41" s="144">
        <v>29.3</v>
      </c>
      <c r="E41" s="149">
        <f t="shared" si="3"/>
        <v>0.3874999999999999</v>
      </c>
      <c r="F41" s="146">
        <v>6.9444444444444436E-4</v>
      </c>
      <c r="G41" s="153"/>
      <c r="H41" s="37" t="s">
        <v>63</v>
      </c>
      <c r="I41" s="147" t="s">
        <v>280</v>
      </c>
      <c r="J41" s="521"/>
      <c r="K41" s="148">
        <v>1</v>
      </c>
      <c r="L41" s="127">
        <f t="shared" si="0"/>
        <v>34.600000000000009</v>
      </c>
      <c r="M41" s="149">
        <f t="shared" si="2"/>
        <v>0.59861111111111098</v>
      </c>
      <c r="N41" s="146">
        <v>1.3888888888888887E-3</v>
      </c>
      <c r="O41" s="153"/>
      <c r="P41" s="1"/>
    </row>
    <row r="42" spans="1:16" ht="12.75" customHeight="1" thickTop="1" thickBot="1">
      <c r="A42" s="1"/>
      <c r="B42" s="521"/>
      <c r="C42" s="143">
        <f t="shared" si="1"/>
        <v>1</v>
      </c>
      <c r="D42" s="144">
        <v>30.3</v>
      </c>
      <c r="E42" s="149">
        <f t="shared" si="3"/>
        <v>0.38819444444444434</v>
      </c>
      <c r="F42" s="146">
        <v>6.9444444444444436E-4</v>
      </c>
      <c r="G42" s="153"/>
      <c r="H42" s="120" t="s">
        <v>61</v>
      </c>
      <c r="I42" s="147" t="s">
        <v>279</v>
      </c>
      <c r="J42" s="521"/>
      <c r="K42" s="148">
        <v>1</v>
      </c>
      <c r="L42" s="127">
        <f t="shared" si="0"/>
        <v>33.600000000000009</v>
      </c>
      <c r="M42" s="149">
        <f t="shared" si="2"/>
        <v>0.59791666666666654</v>
      </c>
      <c r="N42" s="146">
        <v>6.9444444444444436E-4</v>
      </c>
      <c r="O42" s="153"/>
      <c r="P42" s="1"/>
    </row>
    <row r="43" spans="1:16" ht="12.75" customHeight="1" thickTop="1" thickBot="1">
      <c r="A43" s="1"/>
      <c r="B43" s="521"/>
      <c r="C43" s="143">
        <f t="shared" si="1"/>
        <v>1</v>
      </c>
      <c r="D43" s="144">
        <v>31.3</v>
      </c>
      <c r="E43" s="149">
        <f t="shared" si="3"/>
        <v>0.38888888888888878</v>
      </c>
      <c r="F43" s="146">
        <v>1.3888888888888887E-3</v>
      </c>
      <c r="G43" s="153"/>
      <c r="H43" s="37" t="s">
        <v>144</v>
      </c>
      <c r="I43" s="147" t="s">
        <v>278</v>
      </c>
      <c r="J43" s="521"/>
      <c r="K43" s="148">
        <v>1.5</v>
      </c>
      <c r="L43" s="127">
        <f t="shared" si="0"/>
        <v>32.600000000000009</v>
      </c>
      <c r="M43" s="149">
        <f t="shared" si="2"/>
        <v>0.5972222222222221</v>
      </c>
      <c r="N43" s="146">
        <v>6.9444444444444436E-4</v>
      </c>
      <c r="O43" s="153"/>
      <c r="P43" s="1"/>
    </row>
    <row r="44" spans="1:16" ht="12.75" customHeight="1" thickTop="1" thickBot="1">
      <c r="A44" s="1"/>
      <c r="B44" s="521"/>
      <c r="C44" s="143">
        <f t="shared" si="1"/>
        <v>1.4999999999999964</v>
      </c>
      <c r="D44" s="144">
        <v>32.799999999999997</v>
      </c>
      <c r="E44" s="149">
        <f t="shared" si="3"/>
        <v>0.39027777777777767</v>
      </c>
      <c r="F44" s="146">
        <v>6.9444444444444436E-4</v>
      </c>
      <c r="G44" s="153"/>
      <c r="H44" s="120" t="s">
        <v>146</v>
      </c>
      <c r="I44" s="147" t="s">
        <v>282</v>
      </c>
      <c r="J44" s="521"/>
      <c r="K44" s="148">
        <v>0.5</v>
      </c>
      <c r="L44" s="127">
        <f t="shared" si="0"/>
        <v>31.100000000000005</v>
      </c>
      <c r="M44" s="149">
        <f t="shared" si="2"/>
        <v>0.59583333333333321</v>
      </c>
      <c r="N44" s="146">
        <v>1.3888888888888887E-3</v>
      </c>
      <c r="O44" s="153"/>
      <c r="P44" s="1"/>
    </row>
    <row r="45" spans="1:16" ht="12.75" customHeight="1" thickTop="1" thickBot="1">
      <c r="A45" s="1"/>
      <c r="B45" s="521"/>
      <c r="C45" s="143">
        <f t="shared" si="1"/>
        <v>0.5</v>
      </c>
      <c r="D45" s="144">
        <v>33.299999999999997</v>
      </c>
      <c r="E45" s="149">
        <f t="shared" si="3"/>
        <v>0.39097222222222211</v>
      </c>
      <c r="F45" s="146">
        <v>1.3888888888888887E-3</v>
      </c>
      <c r="G45" s="153"/>
      <c r="H45" s="37" t="s">
        <v>148</v>
      </c>
      <c r="I45" s="147" t="s">
        <v>283</v>
      </c>
      <c r="J45" s="521"/>
      <c r="K45" s="148">
        <v>2</v>
      </c>
      <c r="L45" s="127">
        <f t="shared" si="0"/>
        <v>30.600000000000005</v>
      </c>
      <c r="M45" s="149">
        <f t="shared" si="2"/>
        <v>0.59513888888888877</v>
      </c>
      <c r="N45" s="146">
        <v>6.9444444444444436E-4</v>
      </c>
      <c r="O45" s="153"/>
      <c r="P45" s="1"/>
    </row>
    <row r="46" spans="1:16" ht="12.75" customHeight="1" thickTop="1" thickBot="1">
      <c r="A46" s="1"/>
      <c r="B46" s="521"/>
      <c r="C46" s="143">
        <f t="shared" si="1"/>
        <v>2</v>
      </c>
      <c r="D46" s="144">
        <v>35.299999999999997</v>
      </c>
      <c r="E46" s="149">
        <f t="shared" si="3"/>
        <v>0.39236111111111099</v>
      </c>
      <c r="F46" s="146">
        <v>6.9444444444444436E-4</v>
      </c>
      <c r="G46" s="153"/>
      <c r="H46" s="120" t="s">
        <v>150</v>
      </c>
      <c r="I46" s="147" t="s">
        <v>284</v>
      </c>
      <c r="J46" s="521"/>
      <c r="K46" s="148">
        <v>1.4</v>
      </c>
      <c r="L46" s="127">
        <f t="shared" si="0"/>
        <v>28.600000000000005</v>
      </c>
      <c r="M46" s="149">
        <f t="shared" si="2"/>
        <v>0.59374999999999989</v>
      </c>
      <c r="N46" s="146">
        <v>1.3888888888888887E-3</v>
      </c>
      <c r="O46" s="153"/>
      <c r="P46" s="1"/>
    </row>
    <row r="47" spans="1:16" ht="12.75" customHeight="1" thickTop="1" thickBot="1">
      <c r="A47" s="1"/>
      <c r="B47" s="521"/>
      <c r="C47" s="143">
        <f t="shared" si="1"/>
        <v>1.4000000000000057</v>
      </c>
      <c r="D47" s="144">
        <v>36.700000000000003</v>
      </c>
      <c r="E47" s="149">
        <f t="shared" si="3"/>
        <v>0.39305555555555544</v>
      </c>
      <c r="F47" s="146">
        <v>6.9444444444444436E-4</v>
      </c>
      <c r="G47" s="153"/>
      <c r="H47" s="37" t="s">
        <v>152</v>
      </c>
      <c r="I47" s="147" t="s">
        <v>285</v>
      </c>
      <c r="J47" s="521"/>
      <c r="K47" s="148">
        <v>1.1000000000000001</v>
      </c>
      <c r="L47" s="127">
        <f t="shared" si="0"/>
        <v>27.200000000000006</v>
      </c>
      <c r="M47" s="149">
        <f t="shared" si="2"/>
        <v>0.59305555555555545</v>
      </c>
      <c r="N47" s="146">
        <v>6.9444444444444436E-4</v>
      </c>
      <c r="O47" s="153"/>
      <c r="P47" s="1"/>
    </row>
    <row r="48" spans="1:16" ht="12.75" customHeight="1" thickTop="1" thickBot="1">
      <c r="A48" s="1"/>
      <c r="B48" s="521"/>
      <c r="C48" s="143">
        <f t="shared" si="1"/>
        <v>1.0999999999999943</v>
      </c>
      <c r="D48" s="144">
        <v>37.799999999999997</v>
      </c>
      <c r="E48" s="149">
        <f t="shared" si="3"/>
        <v>0.39374999999999988</v>
      </c>
      <c r="F48" s="146">
        <v>1.3888888888888887E-3</v>
      </c>
      <c r="G48" s="153"/>
      <c r="H48" s="120" t="s">
        <v>154</v>
      </c>
      <c r="I48" s="147" t="s">
        <v>286</v>
      </c>
      <c r="J48" s="521"/>
      <c r="K48" s="148">
        <v>1</v>
      </c>
      <c r="L48" s="127">
        <f t="shared" si="0"/>
        <v>26.100000000000005</v>
      </c>
      <c r="M48" s="149">
        <f t="shared" si="2"/>
        <v>0.59236111111111101</v>
      </c>
      <c r="N48" s="146">
        <v>6.9444444444444436E-4</v>
      </c>
      <c r="O48" s="153"/>
      <c r="P48" s="1"/>
    </row>
    <row r="49" spans="1:16" ht="12.75" customHeight="1" thickTop="1" thickBot="1">
      <c r="A49" s="1"/>
      <c r="B49" s="521"/>
      <c r="C49" s="143">
        <f t="shared" si="1"/>
        <v>1</v>
      </c>
      <c r="D49" s="144">
        <v>38.799999999999997</v>
      </c>
      <c r="E49" s="149">
        <f t="shared" si="3"/>
        <v>0.39513888888888876</v>
      </c>
      <c r="F49" s="146">
        <v>1.3888888888888887E-3</v>
      </c>
      <c r="G49" s="153"/>
      <c r="H49" s="37" t="s">
        <v>156</v>
      </c>
      <c r="I49" s="147" t="s">
        <v>270</v>
      </c>
      <c r="J49" s="521"/>
      <c r="K49" s="148">
        <v>2</v>
      </c>
      <c r="L49" s="127">
        <f t="shared" ref="L49:L71" si="4">L50+K49</f>
        <v>25.100000000000005</v>
      </c>
      <c r="M49" s="149">
        <f t="shared" si="2"/>
        <v>0.59097222222222212</v>
      </c>
      <c r="N49" s="146">
        <v>1.3888888888888887E-3</v>
      </c>
      <c r="O49" s="153"/>
      <c r="P49" s="1"/>
    </row>
    <row r="50" spans="1:16" ht="12.75" customHeight="1" thickTop="1" thickBot="1">
      <c r="A50" s="1"/>
      <c r="B50" s="521"/>
      <c r="C50" s="143">
        <f t="shared" ref="C50:C72" si="5">D50-D49</f>
        <v>2</v>
      </c>
      <c r="D50" s="144">
        <v>40.799999999999997</v>
      </c>
      <c r="E50" s="149">
        <f t="shared" si="3"/>
        <v>0.39652777777777765</v>
      </c>
      <c r="F50" s="146">
        <v>1.3888888888888887E-3</v>
      </c>
      <c r="G50" s="153"/>
      <c r="H50" s="120" t="s">
        <v>157</v>
      </c>
      <c r="I50" s="147" t="s">
        <v>287</v>
      </c>
      <c r="J50" s="521"/>
      <c r="K50" s="148">
        <v>0.7</v>
      </c>
      <c r="L50" s="127">
        <f t="shared" si="4"/>
        <v>23.100000000000005</v>
      </c>
      <c r="M50" s="149">
        <f t="shared" si="2"/>
        <v>0.58958333333333324</v>
      </c>
      <c r="N50" s="146">
        <v>1.3888888888888887E-3</v>
      </c>
      <c r="O50" s="153"/>
      <c r="P50" s="1"/>
    </row>
    <row r="51" spans="1:16" ht="12.75" customHeight="1" thickTop="1" thickBot="1">
      <c r="A51" s="1"/>
      <c r="B51" s="521"/>
      <c r="C51" s="143">
        <f t="shared" si="5"/>
        <v>0.70000000000000284</v>
      </c>
      <c r="D51" s="144">
        <v>41.5</v>
      </c>
      <c r="E51" s="149">
        <f t="shared" si="3"/>
        <v>0.39791666666666653</v>
      </c>
      <c r="F51" s="146">
        <v>6.9444444444444436E-4</v>
      </c>
      <c r="G51" s="153"/>
      <c r="H51" s="37" t="s">
        <v>158</v>
      </c>
      <c r="I51" s="147" t="s">
        <v>288</v>
      </c>
      <c r="J51" s="521"/>
      <c r="K51" s="148">
        <v>0.6</v>
      </c>
      <c r="L51" s="127">
        <f t="shared" si="4"/>
        <v>22.400000000000006</v>
      </c>
      <c r="M51" s="149">
        <f t="shared" ref="M51:M71" si="6">M52+N52</f>
        <v>0.58819444444444435</v>
      </c>
      <c r="N51" s="146">
        <v>1.3888888888888887E-3</v>
      </c>
      <c r="O51" s="153"/>
      <c r="P51" s="1"/>
    </row>
    <row r="52" spans="1:16" ht="12.75" customHeight="1" thickTop="1" thickBot="1">
      <c r="A52" s="1"/>
      <c r="B52" s="521"/>
      <c r="C52" s="143">
        <f t="shared" si="5"/>
        <v>0.60000000000000142</v>
      </c>
      <c r="D52" s="144">
        <v>42.1</v>
      </c>
      <c r="E52" s="149">
        <f t="shared" si="3"/>
        <v>0.39861111111111097</v>
      </c>
      <c r="F52" s="146">
        <v>1.3888888888888887E-3</v>
      </c>
      <c r="G52" s="153"/>
      <c r="H52" s="120" t="s">
        <v>159</v>
      </c>
      <c r="I52" s="147" t="s">
        <v>289</v>
      </c>
      <c r="J52" s="521"/>
      <c r="K52" s="148">
        <v>0.8</v>
      </c>
      <c r="L52" s="127">
        <f t="shared" si="4"/>
        <v>21.800000000000004</v>
      </c>
      <c r="M52" s="149">
        <f t="shared" si="6"/>
        <v>0.58749999999999991</v>
      </c>
      <c r="N52" s="146">
        <v>6.9444444444444436E-4</v>
      </c>
      <c r="O52" s="153"/>
      <c r="P52" s="1"/>
    </row>
    <row r="53" spans="1:16" ht="12.75" customHeight="1" thickTop="1" thickBot="1">
      <c r="A53" s="1"/>
      <c r="B53" s="521"/>
      <c r="C53" s="143">
        <f t="shared" si="5"/>
        <v>0.79999999999999716</v>
      </c>
      <c r="D53" s="144">
        <v>42.9</v>
      </c>
      <c r="E53" s="149">
        <f t="shared" ref="E53:E72" si="7">E52+F52</f>
        <v>0.39999999999999986</v>
      </c>
      <c r="F53" s="146">
        <v>1.3888888888888887E-3</v>
      </c>
      <c r="G53" s="153"/>
      <c r="H53" s="37" t="s">
        <v>160</v>
      </c>
      <c r="I53" s="147" t="s">
        <v>290</v>
      </c>
      <c r="J53" s="521"/>
      <c r="K53" s="148">
        <v>1.6</v>
      </c>
      <c r="L53" s="127">
        <f t="shared" si="4"/>
        <v>21.000000000000004</v>
      </c>
      <c r="M53" s="149">
        <f t="shared" si="6"/>
        <v>0.58611111111111103</v>
      </c>
      <c r="N53" s="146">
        <v>1.3888888888888887E-3</v>
      </c>
      <c r="O53" s="153"/>
      <c r="P53" s="1"/>
    </row>
    <row r="54" spans="1:16" ht="12.75" customHeight="1" thickTop="1" thickBot="1">
      <c r="A54" s="1"/>
      <c r="B54" s="521"/>
      <c r="C54" s="143">
        <f t="shared" si="5"/>
        <v>1.6000000000000014</v>
      </c>
      <c r="D54" s="144">
        <v>44.5</v>
      </c>
      <c r="E54" s="149">
        <f t="shared" si="7"/>
        <v>0.40138888888888874</v>
      </c>
      <c r="F54" s="146">
        <v>1.3888888888888887E-3</v>
      </c>
      <c r="G54" s="153"/>
      <c r="H54" s="120" t="s">
        <v>161</v>
      </c>
      <c r="I54" s="147" t="s">
        <v>291</v>
      </c>
      <c r="J54" s="521"/>
      <c r="K54" s="148">
        <v>0.5</v>
      </c>
      <c r="L54" s="127">
        <f t="shared" si="4"/>
        <v>19.400000000000002</v>
      </c>
      <c r="M54" s="149">
        <f t="shared" si="6"/>
        <v>0.58472222222222214</v>
      </c>
      <c r="N54" s="146">
        <v>1.3888888888888887E-3</v>
      </c>
      <c r="O54" s="153"/>
      <c r="P54" s="1"/>
    </row>
    <row r="55" spans="1:16" ht="12.75" customHeight="1" thickTop="1" thickBot="1">
      <c r="A55" s="1"/>
      <c r="B55" s="521"/>
      <c r="C55" s="143">
        <f t="shared" si="5"/>
        <v>0.5</v>
      </c>
      <c r="D55" s="144">
        <v>45</v>
      </c>
      <c r="E55" s="149">
        <f t="shared" si="7"/>
        <v>0.40277777777777762</v>
      </c>
      <c r="F55" s="146">
        <v>1.3888888888888887E-3</v>
      </c>
      <c r="G55" s="153"/>
      <c r="H55" s="37" t="s">
        <v>162</v>
      </c>
      <c r="I55" s="147" t="s">
        <v>292</v>
      </c>
      <c r="J55" s="521"/>
      <c r="K55" s="148">
        <v>1.3</v>
      </c>
      <c r="L55" s="127">
        <f t="shared" si="4"/>
        <v>18.900000000000002</v>
      </c>
      <c r="M55" s="149">
        <f t="shared" si="6"/>
        <v>0.58333333333333326</v>
      </c>
      <c r="N55" s="146">
        <v>1.3888888888888887E-3</v>
      </c>
      <c r="O55" s="153"/>
      <c r="P55" s="1"/>
    </row>
    <row r="56" spans="1:16" ht="12.75" customHeight="1" thickTop="1" thickBot="1">
      <c r="A56" s="1"/>
      <c r="B56" s="521"/>
      <c r="C56" s="143">
        <f t="shared" si="5"/>
        <v>1.2999999999999972</v>
      </c>
      <c r="D56" s="144">
        <v>46.3</v>
      </c>
      <c r="E56" s="149">
        <f t="shared" si="7"/>
        <v>0.40416666666666651</v>
      </c>
      <c r="F56" s="146">
        <v>1.3888888888888887E-3</v>
      </c>
      <c r="G56" s="153"/>
      <c r="H56" s="120" t="s">
        <v>163</v>
      </c>
      <c r="I56" s="147" t="s">
        <v>293</v>
      </c>
      <c r="J56" s="521"/>
      <c r="K56" s="148">
        <v>1.1000000000000001</v>
      </c>
      <c r="L56" s="127">
        <f t="shared" si="4"/>
        <v>17.600000000000001</v>
      </c>
      <c r="M56" s="149">
        <f t="shared" si="6"/>
        <v>0.58194444444444438</v>
      </c>
      <c r="N56" s="146">
        <v>1.3888888888888887E-3</v>
      </c>
      <c r="O56" s="153"/>
      <c r="P56" s="1"/>
    </row>
    <row r="57" spans="1:16" ht="12.75" customHeight="1" thickTop="1" thickBot="1">
      <c r="A57" s="1"/>
      <c r="B57" s="521"/>
      <c r="C57" s="143">
        <f t="shared" si="5"/>
        <v>1.1000000000000014</v>
      </c>
      <c r="D57" s="144">
        <v>47.4</v>
      </c>
      <c r="E57" s="149">
        <f t="shared" si="7"/>
        <v>0.40555555555555539</v>
      </c>
      <c r="F57" s="146">
        <v>1.3888888888888887E-3</v>
      </c>
      <c r="G57" s="153"/>
      <c r="H57" s="37" t="s">
        <v>164</v>
      </c>
      <c r="I57" s="147" t="s">
        <v>294</v>
      </c>
      <c r="J57" s="521"/>
      <c r="K57" s="148">
        <v>1</v>
      </c>
      <c r="L57" s="127">
        <f t="shared" si="4"/>
        <v>16.5</v>
      </c>
      <c r="M57" s="149">
        <f t="shared" si="6"/>
        <v>0.58055555555555549</v>
      </c>
      <c r="N57" s="146">
        <v>1.3888888888888887E-3</v>
      </c>
      <c r="O57" s="153"/>
      <c r="P57" s="1"/>
    </row>
    <row r="58" spans="1:16" ht="12.75" customHeight="1" thickTop="1" thickBot="1">
      <c r="A58" s="1"/>
      <c r="B58" s="521"/>
      <c r="C58" s="143">
        <f t="shared" si="5"/>
        <v>0.96000000000000085</v>
      </c>
      <c r="D58" s="144">
        <v>48.36</v>
      </c>
      <c r="E58" s="149">
        <f t="shared" si="7"/>
        <v>0.40694444444444428</v>
      </c>
      <c r="F58" s="146">
        <v>6.9444444444444436E-4</v>
      </c>
      <c r="G58" s="153"/>
      <c r="H58" s="120" t="s">
        <v>165</v>
      </c>
      <c r="I58" s="147" t="s">
        <v>295</v>
      </c>
      <c r="J58" s="521"/>
      <c r="K58" s="148">
        <v>1.1000000000000001</v>
      </c>
      <c r="L58" s="127">
        <f t="shared" si="4"/>
        <v>15.499999999999998</v>
      </c>
      <c r="M58" s="149">
        <f t="shared" si="6"/>
        <v>0.57916666666666661</v>
      </c>
      <c r="N58" s="146">
        <v>1.3888888888888887E-3</v>
      </c>
      <c r="O58" s="153"/>
      <c r="P58" s="1"/>
    </row>
    <row r="59" spans="1:16" ht="12.75" customHeight="1" thickTop="1" thickBot="1">
      <c r="A59" s="1"/>
      <c r="B59" s="521"/>
      <c r="C59" s="143">
        <f t="shared" si="5"/>
        <v>1.1400000000000006</v>
      </c>
      <c r="D59" s="150">
        <v>49.5</v>
      </c>
      <c r="E59" s="149">
        <f t="shared" si="7"/>
        <v>0.40763888888888872</v>
      </c>
      <c r="F59" s="146">
        <v>6.9444444444444436E-4</v>
      </c>
      <c r="G59" s="153"/>
      <c r="H59" s="37" t="s">
        <v>166</v>
      </c>
      <c r="I59" s="147" t="s">
        <v>296</v>
      </c>
      <c r="J59" s="521"/>
      <c r="K59" s="148">
        <v>0.7</v>
      </c>
      <c r="L59" s="127">
        <f t="shared" si="4"/>
        <v>14.399999999999999</v>
      </c>
      <c r="M59" s="149">
        <f t="shared" si="6"/>
        <v>0.57847222222222217</v>
      </c>
      <c r="N59" s="146">
        <v>6.9444444444444436E-4</v>
      </c>
      <c r="O59" s="153"/>
      <c r="P59" s="1"/>
    </row>
    <row r="60" spans="1:16" ht="12.75" customHeight="1" thickTop="1" thickBot="1">
      <c r="A60" s="1"/>
      <c r="B60" s="521"/>
      <c r="C60" s="143">
        <f t="shared" si="5"/>
        <v>0.70000000000000284</v>
      </c>
      <c r="D60" s="144">
        <v>50.2</v>
      </c>
      <c r="E60" s="149">
        <f t="shared" si="7"/>
        <v>0.40833333333333316</v>
      </c>
      <c r="F60" s="146">
        <v>1.3888888888888887E-3</v>
      </c>
      <c r="G60" s="153"/>
      <c r="H60" s="120" t="s">
        <v>167</v>
      </c>
      <c r="I60" s="147" t="s">
        <v>297</v>
      </c>
      <c r="J60" s="521"/>
      <c r="K60" s="148">
        <v>0.9</v>
      </c>
      <c r="L60" s="127">
        <f t="shared" si="4"/>
        <v>13.7</v>
      </c>
      <c r="M60" s="149">
        <f t="shared" si="6"/>
        <v>0.57777777777777772</v>
      </c>
      <c r="N60" s="146">
        <v>6.9444444444444436E-4</v>
      </c>
      <c r="O60" s="153"/>
      <c r="P60" s="1"/>
    </row>
    <row r="61" spans="1:16" ht="12.75" customHeight="1" thickTop="1" thickBot="1">
      <c r="A61" s="1"/>
      <c r="B61" s="521"/>
      <c r="C61" s="143">
        <f t="shared" si="5"/>
        <v>0.89999999999999858</v>
      </c>
      <c r="D61" s="144">
        <v>51.1</v>
      </c>
      <c r="E61" s="149">
        <f t="shared" si="7"/>
        <v>0.40972222222222204</v>
      </c>
      <c r="F61" s="146">
        <v>2.7777777777777775E-3</v>
      </c>
      <c r="G61" s="153"/>
      <c r="H61" s="120" t="s">
        <v>168</v>
      </c>
      <c r="I61" s="147" t="s">
        <v>298</v>
      </c>
      <c r="J61" s="521"/>
      <c r="K61" s="148">
        <v>3.5</v>
      </c>
      <c r="L61" s="127">
        <f t="shared" si="4"/>
        <v>12.799999999999999</v>
      </c>
      <c r="M61" s="149">
        <f t="shared" si="6"/>
        <v>0.57638888888888884</v>
      </c>
      <c r="N61" s="146">
        <v>1.3888888888888887E-3</v>
      </c>
      <c r="O61" s="153">
        <f>3.5/(4/60)</f>
        <v>52.5</v>
      </c>
      <c r="P61" s="1"/>
    </row>
    <row r="62" spans="1:16" ht="12.75" customHeight="1" thickTop="1" thickBot="1">
      <c r="A62" s="1"/>
      <c r="B62" s="521"/>
      <c r="C62" s="143">
        <f t="shared" si="5"/>
        <v>3.5</v>
      </c>
      <c r="D62" s="144">
        <v>54.6</v>
      </c>
      <c r="E62" s="149">
        <f t="shared" si="7"/>
        <v>0.41249999999999981</v>
      </c>
      <c r="F62" s="146">
        <v>6.9444444444444436E-4</v>
      </c>
      <c r="G62" s="153">
        <f>3.5/(4/60)</f>
        <v>52.5</v>
      </c>
      <c r="H62" s="37" t="s">
        <v>208</v>
      </c>
      <c r="I62" s="147" t="s">
        <v>299</v>
      </c>
      <c r="J62" s="521"/>
      <c r="K62" s="148">
        <v>0.6</v>
      </c>
      <c r="L62" s="127">
        <f t="shared" si="4"/>
        <v>9.2999999999999989</v>
      </c>
      <c r="M62" s="149">
        <f t="shared" si="6"/>
        <v>0.57361111111111107</v>
      </c>
      <c r="N62" s="146">
        <v>2.7777777777777775E-3</v>
      </c>
      <c r="O62" s="153"/>
      <c r="P62" s="1"/>
    </row>
    <row r="63" spans="1:16" ht="12.75" customHeight="1" thickTop="1" thickBot="1">
      <c r="A63" s="1"/>
      <c r="B63" s="521"/>
      <c r="C63" s="143">
        <f t="shared" si="5"/>
        <v>0.60000000000000142</v>
      </c>
      <c r="D63" s="144">
        <v>55.2</v>
      </c>
      <c r="E63" s="149">
        <f t="shared" si="7"/>
        <v>0.41319444444444425</v>
      </c>
      <c r="F63" s="146">
        <v>6.9444444444444436E-4</v>
      </c>
      <c r="G63" s="153"/>
      <c r="H63" s="37" t="s">
        <v>209</v>
      </c>
      <c r="I63" s="147" t="s">
        <v>300</v>
      </c>
      <c r="J63" s="521"/>
      <c r="K63" s="148">
        <v>1.4</v>
      </c>
      <c r="L63" s="127">
        <f t="shared" si="4"/>
        <v>8.6999999999999993</v>
      </c>
      <c r="M63" s="149">
        <f t="shared" si="6"/>
        <v>0.57291666666666663</v>
      </c>
      <c r="N63" s="146">
        <v>6.9444444444444436E-4</v>
      </c>
      <c r="O63" s="153"/>
      <c r="P63" s="1"/>
    </row>
    <row r="64" spans="1:16" ht="12.75" customHeight="1" thickTop="1" thickBot="1">
      <c r="A64" s="1"/>
      <c r="B64" s="521"/>
      <c r="C64" s="143">
        <f t="shared" si="5"/>
        <v>1.3999999999999986</v>
      </c>
      <c r="D64" s="144">
        <v>56.6</v>
      </c>
      <c r="E64" s="149">
        <f t="shared" si="7"/>
        <v>0.4138888888888887</v>
      </c>
      <c r="F64" s="146">
        <v>1.3888888888888887E-3</v>
      </c>
      <c r="G64" s="153"/>
      <c r="H64" s="37" t="s">
        <v>249</v>
      </c>
      <c r="I64" s="147" t="s">
        <v>301</v>
      </c>
      <c r="J64" s="521"/>
      <c r="K64" s="148">
        <v>2</v>
      </c>
      <c r="L64" s="127">
        <f t="shared" si="4"/>
        <v>7.3</v>
      </c>
      <c r="M64" s="149">
        <f t="shared" si="6"/>
        <v>0.57222222222222219</v>
      </c>
      <c r="N64" s="146">
        <v>6.9444444444444436E-4</v>
      </c>
      <c r="O64" s="153"/>
      <c r="P64" s="1"/>
    </row>
    <row r="65" spans="1:16" ht="12.75" customHeight="1" thickTop="1" thickBot="1">
      <c r="A65" s="1"/>
      <c r="B65" s="521"/>
      <c r="C65" s="143">
        <f t="shared" si="5"/>
        <v>2</v>
      </c>
      <c r="D65" s="144">
        <v>58.6</v>
      </c>
      <c r="E65" s="149">
        <f t="shared" si="7"/>
        <v>0.41527777777777758</v>
      </c>
      <c r="F65" s="146">
        <v>1.3888888888888887E-3</v>
      </c>
      <c r="G65" s="153"/>
      <c r="H65" s="37" t="s">
        <v>251</v>
      </c>
      <c r="I65" s="147" t="s">
        <v>175</v>
      </c>
      <c r="J65" s="521"/>
      <c r="K65" s="148">
        <v>1</v>
      </c>
      <c r="L65" s="127">
        <f t="shared" si="4"/>
        <v>5.3</v>
      </c>
      <c r="M65" s="149">
        <f t="shared" si="6"/>
        <v>0.5708333333333333</v>
      </c>
      <c r="N65" s="146">
        <v>1.3888888888888887E-3</v>
      </c>
      <c r="O65" s="153"/>
      <c r="P65" s="1"/>
    </row>
    <row r="66" spans="1:16" ht="12.75" customHeight="1" thickTop="1" thickBot="1">
      <c r="A66" s="1"/>
      <c r="B66" s="521"/>
      <c r="C66" s="143">
        <f t="shared" si="5"/>
        <v>1</v>
      </c>
      <c r="D66" s="144">
        <v>59.6</v>
      </c>
      <c r="E66" s="149">
        <f t="shared" si="7"/>
        <v>0.41666666666666646</v>
      </c>
      <c r="F66" s="146">
        <v>6.9444444444444436E-4</v>
      </c>
      <c r="G66" s="153"/>
      <c r="H66" s="37" t="s">
        <v>253</v>
      </c>
      <c r="I66" s="147" t="s">
        <v>257</v>
      </c>
      <c r="J66" s="521"/>
      <c r="K66" s="148">
        <v>1</v>
      </c>
      <c r="L66" s="127">
        <f t="shared" si="4"/>
        <v>4.3</v>
      </c>
      <c r="M66" s="149">
        <f t="shared" si="6"/>
        <v>0.56944444444444442</v>
      </c>
      <c r="N66" s="146">
        <v>1.3888888888888887E-3</v>
      </c>
      <c r="O66" s="153"/>
      <c r="P66" s="1"/>
    </row>
    <row r="67" spans="1:16" ht="12.75" customHeight="1" thickTop="1" thickBot="1">
      <c r="A67" s="1"/>
      <c r="B67" s="521"/>
      <c r="C67" s="143">
        <f t="shared" si="5"/>
        <v>1</v>
      </c>
      <c r="D67" s="144">
        <v>60.6</v>
      </c>
      <c r="E67" s="149">
        <f t="shared" si="7"/>
        <v>0.41736111111111091</v>
      </c>
      <c r="F67" s="146">
        <v>6.9444444444444436E-4</v>
      </c>
      <c r="G67" s="153"/>
      <c r="H67" s="37" t="s">
        <v>255</v>
      </c>
      <c r="I67" s="147" t="s">
        <v>174</v>
      </c>
      <c r="J67" s="521"/>
      <c r="K67" s="148">
        <v>0.4</v>
      </c>
      <c r="L67" s="127">
        <f t="shared" si="4"/>
        <v>3.3</v>
      </c>
      <c r="M67" s="149">
        <f t="shared" si="6"/>
        <v>0.56874999999999998</v>
      </c>
      <c r="N67" s="146">
        <v>6.9444444444444436E-4</v>
      </c>
      <c r="O67" s="153"/>
      <c r="P67" s="1"/>
    </row>
    <row r="68" spans="1:16" ht="12.75" customHeight="1" thickTop="1" thickBot="1">
      <c r="A68" s="1"/>
      <c r="B68" s="521"/>
      <c r="C68" s="143">
        <f t="shared" si="5"/>
        <v>0.39999999999999858</v>
      </c>
      <c r="D68" s="144">
        <v>61</v>
      </c>
      <c r="E68" s="149">
        <f t="shared" si="7"/>
        <v>0.41805555555555535</v>
      </c>
      <c r="F68" s="146">
        <v>1.3888888888888887E-3</v>
      </c>
      <c r="G68" s="153"/>
      <c r="H68" s="37" t="s">
        <v>256</v>
      </c>
      <c r="I68" s="147" t="s">
        <v>173</v>
      </c>
      <c r="J68" s="521"/>
      <c r="K68" s="148">
        <v>0.5</v>
      </c>
      <c r="L68" s="127">
        <f t="shared" si="4"/>
        <v>2.9</v>
      </c>
      <c r="M68" s="149">
        <f t="shared" si="6"/>
        <v>0.56805555555555554</v>
      </c>
      <c r="N68" s="146">
        <v>6.9444444444444436E-4</v>
      </c>
      <c r="O68" s="153"/>
      <c r="P68" s="1"/>
    </row>
    <row r="69" spans="1:16" ht="12.75" customHeight="1" thickTop="1" thickBot="1">
      <c r="A69" s="1"/>
      <c r="B69" s="521"/>
      <c r="C69" s="143">
        <f t="shared" si="5"/>
        <v>0.5</v>
      </c>
      <c r="D69" s="144">
        <v>61.5</v>
      </c>
      <c r="E69" s="149">
        <f t="shared" si="7"/>
        <v>0.41944444444444423</v>
      </c>
      <c r="F69" s="146">
        <v>1.3888888888888887E-3</v>
      </c>
      <c r="G69" s="153"/>
      <c r="H69" s="37" t="s">
        <v>258</v>
      </c>
      <c r="I69" s="147" t="s">
        <v>261</v>
      </c>
      <c r="J69" s="521"/>
      <c r="K69" s="148">
        <v>0.4</v>
      </c>
      <c r="L69" s="127">
        <f t="shared" si="4"/>
        <v>2.4</v>
      </c>
      <c r="M69" s="149">
        <f t="shared" si="6"/>
        <v>0.56666666666666665</v>
      </c>
      <c r="N69" s="146">
        <v>1.3888888888888887E-3</v>
      </c>
      <c r="O69" s="153"/>
      <c r="P69" s="1"/>
    </row>
    <row r="70" spans="1:16" ht="12.75" customHeight="1" thickTop="1" thickBot="1">
      <c r="A70" s="1"/>
      <c r="B70" s="521"/>
      <c r="C70" s="143">
        <f t="shared" si="5"/>
        <v>0.39999999999999858</v>
      </c>
      <c r="D70" s="144">
        <v>61.9</v>
      </c>
      <c r="E70" s="149">
        <f t="shared" si="7"/>
        <v>0.42083333333333311</v>
      </c>
      <c r="F70" s="146">
        <v>1.3888888888888887E-3</v>
      </c>
      <c r="G70" s="153"/>
      <c r="H70" s="37" t="s">
        <v>259</v>
      </c>
      <c r="I70" s="147" t="s">
        <v>207</v>
      </c>
      <c r="J70" s="521"/>
      <c r="K70" s="148">
        <v>1</v>
      </c>
      <c r="L70" s="127">
        <f t="shared" si="4"/>
        <v>2</v>
      </c>
      <c r="M70" s="149">
        <f t="shared" si="6"/>
        <v>0.56527777777777777</v>
      </c>
      <c r="N70" s="146">
        <v>1.3888888888888887E-3</v>
      </c>
      <c r="O70" s="153"/>
      <c r="P70" s="1"/>
    </row>
    <row r="71" spans="1:16" ht="12.75" customHeight="1" thickTop="1" thickBot="1">
      <c r="A71" s="1"/>
      <c r="B71" s="521"/>
      <c r="C71" s="143">
        <f t="shared" si="5"/>
        <v>1</v>
      </c>
      <c r="D71" s="144">
        <v>62.9</v>
      </c>
      <c r="E71" s="149">
        <f t="shared" si="7"/>
        <v>0.422222222222222</v>
      </c>
      <c r="F71" s="146">
        <v>1.3888888888888887E-3</v>
      </c>
      <c r="G71" s="153"/>
      <c r="H71" s="37" t="s">
        <v>260</v>
      </c>
      <c r="I71" s="147" t="s">
        <v>125</v>
      </c>
      <c r="J71" s="521"/>
      <c r="K71" s="148">
        <v>1</v>
      </c>
      <c r="L71" s="127">
        <f t="shared" si="4"/>
        <v>1</v>
      </c>
      <c r="M71" s="149">
        <f t="shared" si="6"/>
        <v>0.56388888888888888</v>
      </c>
      <c r="N71" s="146">
        <v>1.3888888888888887E-3</v>
      </c>
      <c r="O71" s="153"/>
      <c r="P71" s="1"/>
    </row>
    <row r="72" spans="1:16" ht="12.75" customHeight="1" thickTop="1">
      <c r="A72" s="1"/>
      <c r="B72" s="521"/>
      <c r="C72" s="143">
        <f t="shared" si="5"/>
        <v>1</v>
      </c>
      <c r="D72" s="144">
        <v>63.9</v>
      </c>
      <c r="E72" s="149">
        <f t="shared" si="7"/>
        <v>0.42361111111111088</v>
      </c>
      <c r="F72" s="146"/>
      <c r="G72" s="153"/>
      <c r="H72" s="37" t="s">
        <v>262</v>
      </c>
      <c r="I72" s="147" t="s">
        <v>62</v>
      </c>
      <c r="J72" s="521"/>
      <c r="K72" s="148">
        <v>0</v>
      </c>
      <c r="L72" s="127">
        <v>0</v>
      </c>
      <c r="M72" s="149">
        <v>0.5625</v>
      </c>
      <c r="N72" s="146">
        <v>1.3888888888888887E-3</v>
      </c>
      <c r="O72" s="153"/>
      <c r="P72" s="1"/>
    </row>
    <row r="73" spans="1:16" ht="12.75" customHeight="1">
      <c r="A73" s="83"/>
      <c r="B73" s="162"/>
      <c r="C73" s="163"/>
      <c r="D73" s="164"/>
      <c r="E73" s="165"/>
      <c r="F73" s="165">
        <f>SUM(F$17:F72)</f>
        <v>6.25E-2</v>
      </c>
      <c r="G73" s="165"/>
      <c r="H73" s="539" t="s">
        <v>169</v>
      </c>
      <c r="I73" s="539"/>
      <c r="J73" s="164"/>
      <c r="K73" s="163"/>
      <c r="L73" s="163"/>
      <c r="M73" s="163"/>
      <c r="N73" s="165">
        <f>SUM(N17:N72)</f>
        <v>6.25E-2</v>
      </c>
      <c r="O73" s="166"/>
      <c r="P73" s="1"/>
    </row>
    <row r="74" spans="1:16" ht="12.75" customHeight="1">
      <c r="A74" s="100"/>
      <c r="B74" s="167"/>
      <c r="C74" s="168"/>
      <c r="D74" s="169"/>
      <c r="E74" s="170"/>
      <c r="F74" s="171">
        <f>(D72*60)/90</f>
        <v>42.6</v>
      </c>
      <c r="G74" s="170"/>
      <c r="H74" s="539" t="s">
        <v>170</v>
      </c>
      <c r="I74" s="539"/>
      <c r="J74" s="169"/>
      <c r="K74" s="168"/>
      <c r="L74" s="168"/>
      <c r="M74" s="168"/>
      <c r="N74" s="172">
        <f>(L17*60)/110</f>
        <v>34.854545454545459</v>
      </c>
      <c r="O74" s="173"/>
      <c r="P74" s="53"/>
    </row>
    <row r="75" spans="1:16" ht="12.75" customHeight="1">
      <c r="A75" s="100"/>
      <c r="B75" s="167"/>
      <c r="C75" s="168"/>
      <c r="D75" s="169"/>
      <c r="E75" s="164"/>
      <c r="F75" s="171">
        <f>F74*(90/60)</f>
        <v>63.900000000000006</v>
      </c>
      <c r="G75" s="169"/>
      <c r="H75" s="539" t="s">
        <v>171</v>
      </c>
      <c r="I75" s="539"/>
      <c r="J75" s="169"/>
      <c r="K75" s="168"/>
      <c r="L75" s="168"/>
      <c r="M75" s="168"/>
      <c r="N75" s="172">
        <f>N74*(110/60)</f>
        <v>63.900000000000006</v>
      </c>
      <c r="O75" s="173"/>
      <c r="P75" s="53"/>
    </row>
    <row r="76" spans="1:16" ht="12.75" customHeight="1">
      <c r="A76" s="1"/>
      <c r="B76" s="1"/>
      <c r="C76" s="1"/>
      <c r="D76" s="2"/>
      <c r="E76" s="17"/>
      <c r="F76" s="139"/>
      <c r="G76" s="3"/>
      <c r="H76" s="1"/>
      <c r="I76" s="1"/>
      <c r="J76" s="2"/>
      <c r="K76" s="1"/>
      <c r="L76" s="1"/>
      <c r="M76" s="1"/>
      <c r="N76" s="1"/>
      <c r="O76" s="1"/>
      <c r="P76" s="1"/>
    </row>
    <row r="77" spans="1:16" ht="12.75" customHeight="1">
      <c r="A77" s="1"/>
      <c r="B77" s="1" t="s">
        <v>50</v>
      </c>
      <c r="C77" s="1"/>
      <c r="D77" s="2"/>
      <c r="E77" s="4"/>
      <c r="F77" s="9"/>
      <c r="G77" s="3"/>
      <c r="H77" s="1"/>
      <c r="I77" s="1"/>
      <c r="J77" s="2"/>
      <c r="K77" s="1"/>
      <c r="L77" s="1"/>
      <c r="M77" s="1"/>
      <c r="N77" s="1"/>
      <c r="O77" s="1"/>
      <c r="P77" s="1"/>
    </row>
    <row r="78" spans="1:16" ht="12.75" customHeight="1">
      <c r="A78" s="1"/>
      <c r="B78" s="1" t="s">
        <v>51</v>
      </c>
      <c r="C78" s="1"/>
      <c r="D78" s="2"/>
      <c r="E78" s="4"/>
      <c r="F78" s="9"/>
      <c r="G78" s="3"/>
      <c r="H78" s="1"/>
      <c r="I78" s="1"/>
      <c r="J78" s="2"/>
      <c r="K78" s="1"/>
      <c r="L78" s="1"/>
      <c r="M78" s="1"/>
      <c r="N78" s="1"/>
      <c r="O78" s="1"/>
      <c r="P78" s="1"/>
    </row>
    <row r="79" spans="1:16" ht="12.75" customHeight="1">
      <c r="A79" s="1"/>
      <c r="B79" s="1" t="s">
        <v>52</v>
      </c>
      <c r="C79" s="1"/>
      <c r="D79" s="2"/>
      <c r="E79" s="1"/>
      <c r="F79" s="139"/>
      <c r="G79" s="3"/>
      <c r="H79" s="1"/>
      <c r="I79" s="1"/>
      <c r="J79" s="2"/>
      <c r="K79" s="1"/>
      <c r="L79" s="1"/>
      <c r="M79" s="1"/>
      <c r="N79" s="1"/>
      <c r="O79" s="1"/>
      <c r="P79" s="1"/>
    </row>
    <row r="80" spans="1:16" ht="12.75" customHeight="1">
      <c r="A80" s="1"/>
      <c r="B80" s="1" t="s">
        <v>53</v>
      </c>
      <c r="C80" s="1"/>
      <c r="D80" s="2"/>
      <c r="E80" s="1"/>
      <c r="F80" s="139"/>
      <c r="G80" s="3"/>
      <c r="H80" s="1"/>
      <c r="I80" s="159"/>
      <c r="J80" s="2"/>
      <c r="K80" s="1"/>
      <c r="L80" s="1"/>
      <c r="M80" s="1"/>
      <c r="N80" s="1"/>
      <c r="O80" s="1"/>
      <c r="P80" s="1"/>
    </row>
    <row r="81" spans="1:16" ht="12.75" customHeight="1">
      <c r="A81" s="1"/>
      <c r="B81" s="1" t="s">
        <v>55</v>
      </c>
      <c r="C81" s="1"/>
      <c r="D81" s="2"/>
      <c r="E81" s="1"/>
      <c r="F81" s="139"/>
      <c r="G81" s="3"/>
      <c r="H81" s="1"/>
      <c r="I81" s="1"/>
      <c r="J81" s="2"/>
      <c r="K81" s="1"/>
      <c r="M81" s="1"/>
      <c r="N81" s="1"/>
      <c r="O81" s="1"/>
      <c r="P81" s="1"/>
    </row>
  </sheetData>
  <mergeCells count="21">
    <mergeCell ref="B17:B72"/>
    <mergeCell ref="J17:J72"/>
    <mergeCell ref="H73:I73"/>
    <mergeCell ref="H74:I74"/>
    <mergeCell ref="H75:I75"/>
    <mergeCell ref="J14:J16"/>
    <mergeCell ref="K14:K16"/>
    <mergeCell ref="L14:L16"/>
    <mergeCell ref="M14:O14"/>
    <mergeCell ref="E15:G15"/>
    <mergeCell ref="M15:O15"/>
    <mergeCell ref="A1:D7"/>
    <mergeCell ref="E1:I7"/>
    <mergeCell ref="J1:M7"/>
    <mergeCell ref="N1:P7"/>
    <mergeCell ref="B13:O13"/>
    <mergeCell ref="B14:B16"/>
    <mergeCell ref="C14:C16"/>
    <mergeCell ref="D14:D16"/>
    <mergeCell ref="E14:G14"/>
    <mergeCell ref="H14:I14"/>
  </mergeCells>
  <pageMargins left="0.78740157480314954" right="0.78740157480314954" top="1.4082677165354331" bottom="1.4082677165354331" header="0.78740157480314954" footer="0.78740157480314954"/>
  <pageSetup paperSize="0" scale="58" fitToWidth="0" fitToHeight="0" pageOrder="overThenDown" orientation="portrait" horizontalDpi="0" verticalDpi="0" copies="0"/>
  <headerFooter alignWithMargins="0">
    <oddHeader>&amp;C&amp;12&amp;A</oddHeader>
    <oddFooter>&amp;C&amp;12Strona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8C0D-4EB0-4925-A0E9-EACE5BB2A3D0}">
  <sheetPr>
    <pageSetUpPr fitToPage="1"/>
  </sheetPr>
  <dimension ref="A1:AF84"/>
  <sheetViews>
    <sheetView topLeftCell="A4" zoomScale="148" zoomScaleNormal="148" workbookViewId="0">
      <selection activeCell="E11" sqref="E11"/>
    </sheetView>
  </sheetViews>
  <sheetFormatPr defaultRowHeight="14.25"/>
  <cols>
    <col min="1" max="1" width="1.875" customWidth="1"/>
    <col min="2" max="2" width="3" customWidth="1"/>
    <col min="3" max="3" width="25" customWidth="1"/>
    <col min="4" max="4" width="7" customWidth="1"/>
    <col min="5" max="5" width="10.375" customWidth="1"/>
    <col min="6" max="6" width="11.5" customWidth="1"/>
    <col min="7" max="7" width="9.25" customWidth="1"/>
    <col min="8" max="8" width="7.5" customWidth="1"/>
    <col min="9" max="15" width="5" customWidth="1"/>
    <col min="16" max="16" width="5" style="216" customWidth="1"/>
    <col min="17" max="31" width="5" customWidth="1"/>
    <col min="32" max="1021" width="10.625" customWidth="1"/>
    <col min="1022" max="1023" width="9" customWidth="1"/>
  </cols>
  <sheetData>
    <row r="1" spans="1:31" ht="15">
      <c r="A1" s="174" t="s">
        <v>369</v>
      </c>
      <c r="B1" s="175"/>
      <c r="C1" s="175"/>
      <c r="D1" s="175"/>
      <c r="E1" s="176"/>
      <c r="F1" s="176"/>
      <c r="G1" s="176"/>
      <c r="H1" s="177"/>
      <c r="I1" s="178"/>
      <c r="J1" s="178"/>
      <c r="K1" s="178"/>
      <c r="L1" s="493"/>
      <c r="M1" s="178"/>
      <c r="N1" s="178"/>
      <c r="O1" s="178"/>
      <c r="P1" s="179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</row>
    <row r="2" spans="1:31" ht="15">
      <c r="A2" s="178" t="s">
        <v>302</v>
      </c>
      <c r="B2" s="175"/>
      <c r="C2" s="175"/>
      <c r="D2" s="175"/>
      <c r="E2" s="176"/>
      <c r="F2" s="176"/>
      <c r="H2" s="177"/>
      <c r="I2" s="178"/>
      <c r="J2" s="178"/>
      <c r="L2" s="178"/>
      <c r="M2" s="178"/>
      <c r="N2" s="178"/>
      <c r="O2" s="178"/>
      <c r="P2" s="179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</row>
    <row r="3" spans="1:31" ht="15">
      <c r="A3" s="178" t="s">
        <v>303</v>
      </c>
      <c r="B3" s="175"/>
      <c r="C3" s="175"/>
      <c r="D3" s="175"/>
      <c r="E3" s="176"/>
      <c r="F3" s="176"/>
      <c r="G3" s="176"/>
      <c r="H3" s="177"/>
      <c r="I3" s="178"/>
      <c r="J3" s="178"/>
      <c r="K3" s="178"/>
      <c r="L3" s="178"/>
      <c r="M3" s="178"/>
      <c r="N3" s="178"/>
      <c r="O3" s="178"/>
      <c r="P3" s="179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</row>
    <row r="4" spans="1:31" ht="15">
      <c r="A4" s="178" t="s">
        <v>304</v>
      </c>
      <c r="B4" s="175"/>
      <c r="C4" s="175"/>
      <c r="D4" s="175"/>
      <c r="E4" s="176"/>
      <c r="F4" s="176"/>
      <c r="G4" s="176"/>
      <c r="H4" s="177"/>
      <c r="I4" s="178"/>
      <c r="J4" s="178"/>
      <c r="K4" s="178"/>
      <c r="L4" s="178"/>
      <c r="M4" s="178"/>
      <c r="N4" s="178"/>
      <c r="O4" s="178"/>
      <c r="P4" s="179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</row>
    <row r="5" spans="1:31" ht="15">
      <c r="A5" s="178" t="s">
        <v>305</v>
      </c>
      <c r="B5" s="175"/>
      <c r="C5" s="175"/>
      <c r="D5" s="175"/>
      <c r="E5" s="176"/>
      <c r="F5" s="176"/>
      <c r="G5" s="176"/>
      <c r="H5" s="177"/>
      <c r="I5" s="178"/>
      <c r="J5" s="178"/>
      <c r="K5" s="178"/>
      <c r="L5" s="178"/>
      <c r="M5" s="178"/>
      <c r="N5" s="178"/>
      <c r="O5" s="178"/>
      <c r="P5" s="179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</row>
    <row r="6" spans="1:31" ht="15">
      <c r="A6" s="178"/>
      <c r="B6" s="175"/>
      <c r="C6" s="175"/>
      <c r="D6" s="175"/>
      <c r="E6" s="176"/>
      <c r="F6" s="176"/>
      <c r="G6" s="176"/>
      <c r="H6" s="177"/>
      <c r="I6" s="178"/>
      <c r="J6" s="178"/>
      <c r="K6" s="178"/>
      <c r="L6" s="178"/>
      <c r="M6" s="178"/>
      <c r="N6" s="178"/>
      <c r="O6" s="178"/>
      <c r="P6" s="179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</row>
    <row r="7" spans="1:31" ht="15">
      <c r="A7" s="174" t="s">
        <v>306</v>
      </c>
      <c r="B7" s="175"/>
      <c r="C7" s="175"/>
      <c r="D7" s="175"/>
      <c r="E7" s="176"/>
      <c r="F7" s="176"/>
      <c r="G7" s="176"/>
      <c r="H7" s="177"/>
      <c r="I7" s="178"/>
      <c r="J7" s="178"/>
      <c r="K7" s="178"/>
      <c r="L7" s="178"/>
      <c r="M7" s="178"/>
      <c r="N7" s="178"/>
      <c r="O7" s="178"/>
      <c r="P7" s="179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</row>
    <row r="8" spans="1:31" s="183" customFormat="1" ht="15">
      <c r="A8" s="180" t="s">
        <v>582</v>
      </c>
      <c r="B8" s="180"/>
      <c r="C8" s="181"/>
      <c r="D8" s="181"/>
      <c r="E8" s="181"/>
      <c r="F8" s="181"/>
      <c r="G8" s="181"/>
      <c r="H8" s="181"/>
      <c r="I8" s="181"/>
      <c r="J8" s="181"/>
      <c r="K8" s="182"/>
      <c r="L8" s="182"/>
      <c r="M8" s="182"/>
      <c r="N8" s="182"/>
      <c r="O8" s="182"/>
      <c r="P8" s="177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</row>
    <row r="9" spans="1:31" s="183" customFormat="1" ht="15">
      <c r="A9" s="180" t="s">
        <v>582</v>
      </c>
      <c r="B9" s="180"/>
      <c r="C9" s="181"/>
      <c r="D9" s="181"/>
      <c r="E9" s="181"/>
      <c r="F9" s="181"/>
      <c r="G9" s="181"/>
      <c r="H9" s="181"/>
      <c r="I9" s="181"/>
      <c r="J9" s="181"/>
      <c r="K9" s="182"/>
      <c r="L9" s="182"/>
      <c r="M9" s="182"/>
      <c r="N9" s="182"/>
      <c r="O9" s="182"/>
      <c r="P9" s="177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</row>
    <row r="10" spans="1:31" s="183" customFormat="1" ht="15">
      <c r="A10" s="183" t="s">
        <v>582</v>
      </c>
      <c r="E10" s="181"/>
      <c r="F10" s="181"/>
      <c r="G10" s="181"/>
      <c r="H10" s="181"/>
      <c r="I10" s="181"/>
      <c r="J10" s="181"/>
      <c r="K10" s="182"/>
      <c r="L10" s="182"/>
      <c r="M10" s="182"/>
      <c r="N10" s="182"/>
      <c r="O10" s="182"/>
      <c r="P10" s="177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</row>
    <row r="11" spans="1:31" s="183" customFormat="1" ht="15.75" customHeight="1">
      <c r="A11" s="180" t="s">
        <v>583</v>
      </c>
      <c r="B11" s="180"/>
      <c r="C11" s="181"/>
      <c r="D11" s="181"/>
      <c r="E11"/>
      <c r="F11"/>
      <c r="G11" s="181"/>
      <c r="H11" s="181"/>
      <c r="I11" s="181"/>
      <c r="J11" s="181"/>
      <c r="K11" s="182"/>
      <c r="L11" s="182"/>
      <c r="M11" s="182"/>
      <c r="N11" s="182"/>
      <c r="O11" s="182"/>
      <c r="P11" s="177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</row>
    <row r="12" spans="1:31" s="183" customFormat="1" ht="15">
      <c r="A12" s="180" t="s">
        <v>584</v>
      </c>
      <c r="B12" s="180"/>
      <c r="C12"/>
      <c r="D12"/>
      <c r="E12" s="181"/>
      <c r="F12" s="181"/>
      <c r="G12" s="181"/>
      <c r="H12" s="181"/>
      <c r="I12" s="181"/>
      <c r="J12" s="181"/>
      <c r="K12" s="182"/>
      <c r="L12" s="182"/>
      <c r="M12" s="182"/>
      <c r="N12" s="182"/>
      <c r="O12" s="182"/>
      <c r="P12" s="177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</row>
    <row r="13" spans="1:31" s="161" customFormat="1" ht="12.75">
      <c r="A13" s="184"/>
      <c r="B13" s="185"/>
      <c r="C13" s="185"/>
      <c r="D13" s="185"/>
      <c r="E13" s="186"/>
      <c r="F13" s="186"/>
      <c r="G13" s="186"/>
      <c r="H13" s="187"/>
      <c r="I13" s="184"/>
      <c r="J13" s="184"/>
      <c r="K13" s="184"/>
      <c r="L13" s="184"/>
      <c r="M13" s="184"/>
      <c r="N13" s="184"/>
      <c r="O13" s="184"/>
      <c r="P13" s="188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</row>
    <row r="14" spans="1:31" ht="15">
      <c r="A14" s="541" t="s">
        <v>585</v>
      </c>
      <c r="B14" s="541"/>
      <c r="C14" s="541"/>
      <c r="D14" s="541"/>
      <c r="E14" s="541"/>
      <c r="F14" s="541"/>
      <c r="G14" s="189"/>
      <c r="H14" s="176"/>
      <c r="I14" s="177"/>
      <c r="J14" s="178"/>
      <c r="K14" s="178"/>
      <c r="L14" s="178"/>
      <c r="M14" s="178"/>
      <c r="N14" s="178"/>
      <c r="O14" s="178"/>
      <c r="P14" s="179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</row>
    <row r="15" spans="1:31" ht="15">
      <c r="A15" s="178"/>
      <c r="B15" s="175"/>
      <c r="C15" s="175"/>
      <c r="D15" s="175"/>
      <c r="E15" s="176"/>
      <c r="F15" s="176"/>
      <c r="G15" s="176"/>
      <c r="H15" s="177"/>
      <c r="I15" s="178"/>
      <c r="J15" s="178"/>
      <c r="K15" s="178"/>
      <c r="L15" s="178"/>
      <c r="M15" s="178"/>
      <c r="N15" s="178"/>
      <c r="O15" s="178"/>
      <c r="P15" s="179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</row>
    <row r="16" spans="1:31" s="191" customFormat="1">
      <c r="A16" s="542" t="s">
        <v>307</v>
      </c>
      <c r="B16" s="542"/>
      <c r="C16" s="542"/>
      <c r="D16" s="542"/>
      <c r="E16" s="542"/>
      <c r="F16" s="542"/>
      <c r="G16" s="542"/>
      <c r="H16" s="542"/>
      <c r="I16" s="542"/>
      <c r="J16" s="542"/>
      <c r="K16" s="542"/>
      <c r="L16" s="189"/>
      <c r="M16" s="189"/>
      <c r="N16" s="189"/>
      <c r="O16" s="189"/>
      <c r="P16" s="190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</row>
    <row r="17" spans="1:32" ht="15">
      <c r="A17" s="542" t="s">
        <v>308</v>
      </c>
      <c r="B17" s="542"/>
      <c r="C17" s="542"/>
      <c r="D17" s="175"/>
      <c r="E17" s="176"/>
      <c r="F17" s="176"/>
      <c r="G17" s="176"/>
      <c r="H17" s="177"/>
      <c r="I17" s="178"/>
      <c r="J17" s="178"/>
      <c r="K17" s="178"/>
      <c r="L17" s="178"/>
      <c r="M17" s="178"/>
      <c r="N17" s="178"/>
      <c r="O17" s="178"/>
      <c r="P17" s="179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</row>
    <row r="18" spans="1:32" s="161" customFormat="1" ht="8.25" customHeight="1">
      <c r="A18" s="184"/>
      <c r="B18" s="185"/>
      <c r="C18" s="185"/>
      <c r="D18" s="185"/>
      <c r="E18" s="186"/>
      <c r="F18" s="186"/>
      <c r="G18" s="186"/>
      <c r="H18" s="187"/>
      <c r="I18" s="184"/>
      <c r="J18" s="184"/>
      <c r="K18" s="184"/>
      <c r="L18" s="184"/>
      <c r="M18" s="184"/>
      <c r="N18" s="184"/>
      <c r="O18" s="184"/>
      <c r="P18" s="188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</row>
    <row r="19" spans="1:32">
      <c r="A19" s="543" t="s">
        <v>309</v>
      </c>
      <c r="B19" s="543"/>
      <c r="C19" s="543"/>
      <c r="D19" s="543"/>
      <c r="E19" s="543"/>
      <c r="F19" s="543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543"/>
      <c r="AE19" s="543"/>
    </row>
    <row r="20" spans="1:32" hidden="1">
      <c r="A20" s="544" t="s">
        <v>310</v>
      </c>
      <c r="B20" s="544"/>
      <c r="C20" s="544"/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544"/>
      <c r="Z20" s="544"/>
      <c r="AA20" s="544"/>
      <c r="AB20" s="544"/>
      <c r="AC20" s="544"/>
      <c r="AD20" s="544"/>
      <c r="AE20" s="544"/>
    </row>
    <row r="21" spans="1:32" ht="8.25" customHeight="1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8"/>
      <c r="N21" s="178"/>
      <c r="O21" s="178"/>
      <c r="P21" s="179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</row>
    <row r="22" spans="1:32" ht="13.9" customHeight="1">
      <c r="A22" s="192"/>
      <c r="B22" s="545" t="s">
        <v>311</v>
      </c>
      <c r="C22" s="545"/>
      <c r="D22" s="545"/>
      <c r="E22" s="545"/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</row>
    <row r="23" spans="1:32">
      <c r="A23" s="192"/>
      <c r="B23" s="540" t="s">
        <v>7</v>
      </c>
      <c r="C23" s="540"/>
      <c r="D23" s="540"/>
      <c r="E23" s="540"/>
      <c r="F23" s="540"/>
      <c r="G23" s="540"/>
      <c r="H23" s="540"/>
      <c r="I23" s="194">
        <v>201</v>
      </c>
      <c r="J23" s="194">
        <v>203</v>
      </c>
      <c r="K23" s="194">
        <v>205</v>
      </c>
      <c r="L23" s="194">
        <v>207</v>
      </c>
      <c r="M23" s="194">
        <v>209</v>
      </c>
      <c r="N23" s="194">
        <v>211</v>
      </c>
      <c r="O23" s="194">
        <v>213</v>
      </c>
      <c r="P23" s="194">
        <v>215</v>
      </c>
      <c r="Q23" s="194">
        <v>217</v>
      </c>
      <c r="R23" s="194">
        <v>219</v>
      </c>
      <c r="S23" s="194">
        <v>221</v>
      </c>
      <c r="T23" s="194">
        <v>223</v>
      </c>
      <c r="U23" s="194">
        <v>225</v>
      </c>
      <c r="V23" s="194">
        <v>227</v>
      </c>
      <c r="W23" s="194">
        <v>229</v>
      </c>
      <c r="X23" s="194">
        <v>231</v>
      </c>
      <c r="Y23" s="194">
        <v>233</v>
      </c>
      <c r="Z23" s="194">
        <v>235</v>
      </c>
      <c r="AA23" s="194">
        <v>237</v>
      </c>
      <c r="AB23" s="194">
        <v>239</v>
      </c>
      <c r="AC23" s="194">
        <v>241</v>
      </c>
      <c r="AD23" s="194">
        <v>243</v>
      </c>
      <c r="AE23" s="194">
        <v>245</v>
      </c>
    </row>
    <row r="24" spans="1:32">
      <c r="A24" s="195"/>
      <c r="B24" s="540" t="s">
        <v>312</v>
      </c>
      <c r="C24" s="540"/>
      <c r="D24" s="540"/>
      <c r="E24" s="540"/>
      <c r="F24" s="540"/>
      <c r="G24" s="540"/>
      <c r="H24" s="540"/>
      <c r="I24" s="194" t="s">
        <v>313</v>
      </c>
      <c r="J24" s="194" t="s">
        <v>314</v>
      </c>
      <c r="K24" s="194" t="s">
        <v>314</v>
      </c>
      <c r="L24" s="194" t="s">
        <v>315</v>
      </c>
      <c r="M24" s="194" t="s">
        <v>314</v>
      </c>
      <c r="N24" s="194" t="s">
        <v>314</v>
      </c>
      <c r="O24" s="194" t="s">
        <v>313</v>
      </c>
      <c r="P24" s="196" t="s">
        <v>313</v>
      </c>
      <c r="Q24" s="194" t="s">
        <v>314</v>
      </c>
      <c r="R24" s="194" t="s">
        <v>313</v>
      </c>
      <c r="S24" s="194" t="s">
        <v>314</v>
      </c>
      <c r="T24" s="194" t="s">
        <v>313</v>
      </c>
      <c r="U24" s="194" t="s">
        <v>314</v>
      </c>
      <c r="V24" s="194" t="s">
        <v>314</v>
      </c>
      <c r="W24" s="194" t="s">
        <v>314</v>
      </c>
      <c r="X24" s="194" t="s">
        <v>313</v>
      </c>
      <c r="Y24" s="194" t="s">
        <v>316</v>
      </c>
      <c r="Z24" s="194" t="s">
        <v>314</v>
      </c>
      <c r="AA24" s="194" t="s">
        <v>314</v>
      </c>
      <c r="AB24" s="194" t="s">
        <v>314</v>
      </c>
      <c r="AC24" s="194" t="s">
        <v>313</v>
      </c>
      <c r="AD24" s="194" t="s">
        <v>316</v>
      </c>
      <c r="AE24" s="194" t="s">
        <v>314</v>
      </c>
    </row>
    <row r="25" spans="1:32">
      <c r="A25" s="195"/>
      <c r="B25" s="193"/>
      <c r="I25" s="194"/>
      <c r="J25" s="194"/>
      <c r="K25" s="194"/>
      <c r="L25" s="194"/>
      <c r="M25" s="194"/>
      <c r="N25" s="194"/>
      <c r="O25" s="194"/>
      <c r="P25" s="196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</row>
    <row r="26" spans="1:32" ht="69" customHeight="1">
      <c r="A26" s="186"/>
      <c r="B26" s="197" t="s">
        <v>317</v>
      </c>
      <c r="C26" s="193" t="s">
        <v>318</v>
      </c>
      <c r="D26" s="198" t="s">
        <v>319</v>
      </c>
      <c r="E26" s="199" t="s">
        <v>320</v>
      </c>
      <c r="F26" s="199" t="s">
        <v>321</v>
      </c>
      <c r="G26" s="199" t="s">
        <v>322</v>
      </c>
      <c r="H26" s="199" t="s">
        <v>169</v>
      </c>
      <c r="I26" s="200" t="s">
        <v>323</v>
      </c>
      <c r="J26" s="200" t="s">
        <v>323</v>
      </c>
      <c r="K26" s="200" t="s">
        <v>323</v>
      </c>
      <c r="L26" s="200" t="s">
        <v>323</v>
      </c>
      <c r="M26" s="200" t="s">
        <v>323</v>
      </c>
      <c r="N26" s="200" t="s">
        <v>323</v>
      </c>
      <c r="O26" s="200" t="s">
        <v>323</v>
      </c>
      <c r="P26" s="200" t="s">
        <v>323</v>
      </c>
      <c r="Q26" s="200" t="s">
        <v>323</v>
      </c>
      <c r="R26" s="200" t="s">
        <v>323</v>
      </c>
      <c r="S26" s="200" t="s">
        <v>323</v>
      </c>
      <c r="T26" s="200" t="s">
        <v>323</v>
      </c>
      <c r="U26" s="200" t="s">
        <v>323</v>
      </c>
      <c r="V26" s="200" t="s">
        <v>323</v>
      </c>
      <c r="W26" s="200" t="s">
        <v>323</v>
      </c>
      <c r="X26" s="200" t="s">
        <v>323</v>
      </c>
      <c r="Y26" s="200" t="s">
        <v>323</v>
      </c>
      <c r="Z26" s="200" t="s">
        <v>323</v>
      </c>
      <c r="AA26" s="200" t="s">
        <v>323</v>
      </c>
      <c r="AB26" s="200" t="s">
        <v>323</v>
      </c>
      <c r="AC26" s="200" t="s">
        <v>323</v>
      </c>
      <c r="AD26" s="200" t="s">
        <v>323</v>
      </c>
      <c r="AE26" s="200" t="s">
        <v>323</v>
      </c>
    </row>
    <row r="27" spans="1:32" ht="14.25" customHeight="1">
      <c r="A27" s="186"/>
      <c r="B27" s="201" t="s">
        <v>324</v>
      </c>
      <c r="C27" s="202" t="s">
        <v>325</v>
      </c>
      <c r="D27" s="203" t="s">
        <v>326</v>
      </c>
      <c r="E27" s="204">
        <v>0</v>
      </c>
      <c r="F27" s="204">
        <v>0</v>
      </c>
      <c r="G27" s="205"/>
      <c r="H27" s="206">
        <v>0</v>
      </c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499">
        <v>0.36458333333333331</v>
      </c>
      <c r="U27" s="205"/>
      <c r="V27" s="205"/>
      <c r="W27" s="205"/>
      <c r="X27" s="499">
        <v>0.51041666666666663</v>
      </c>
      <c r="Y27" s="205"/>
      <c r="Z27" s="205"/>
      <c r="AA27" s="205"/>
      <c r="AB27" s="205"/>
      <c r="AC27" s="499">
        <v>0.61458333333333337</v>
      </c>
      <c r="AD27" s="205"/>
      <c r="AE27" s="205"/>
      <c r="AF27" s="207"/>
    </row>
    <row r="28" spans="1:32">
      <c r="A28" s="208"/>
      <c r="B28" s="209" t="s">
        <v>327</v>
      </c>
      <c r="C28" s="210" t="s">
        <v>328</v>
      </c>
      <c r="D28" s="209" t="s">
        <v>329</v>
      </c>
      <c r="E28" s="211">
        <v>1</v>
      </c>
      <c r="F28" s="211">
        <f t="shared" ref="F28:F37" si="0">E28+F27</f>
        <v>1</v>
      </c>
      <c r="G28" s="211">
        <v>0</v>
      </c>
      <c r="H28" s="206">
        <v>6.9444444444444436E-4</v>
      </c>
      <c r="I28" s="500">
        <v>0.15277777777777779</v>
      </c>
      <c r="J28" s="500">
        <v>0.18055555555555555</v>
      </c>
      <c r="K28" s="500">
        <v>0.19791666666666666</v>
      </c>
      <c r="L28" s="500">
        <v>0.22222222222222224</v>
      </c>
      <c r="M28" s="500">
        <v>0.23958333333333334</v>
      </c>
      <c r="N28" s="500">
        <v>0.26041666666666669</v>
      </c>
      <c r="O28" s="500">
        <v>0.27777777777777779</v>
      </c>
      <c r="P28" s="500">
        <v>0.29166666666666669</v>
      </c>
      <c r="Q28" s="500" t="s">
        <v>330</v>
      </c>
      <c r="R28" s="500">
        <v>0.33333333333333331</v>
      </c>
      <c r="S28" s="500" t="s">
        <v>331</v>
      </c>
      <c r="T28" s="500">
        <f>H28+T27</f>
        <v>0.36527777777777776</v>
      </c>
      <c r="U28" s="500">
        <v>0.3888888888888889</v>
      </c>
      <c r="V28" s="500">
        <v>0.43055555555555558</v>
      </c>
      <c r="W28" s="500">
        <v>0.47222222222222221</v>
      </c>
      <c r="X28" s="500">
        <f>H28+X27</f>
        <v>0.51111111111111107</v>
      </c>
      <c r="Y28" s="500">
        <v>0.51388888888888884</v>
      </c>
      <c r="Z28" s="500">
        <v>0.54861111111111105</v>
      </c>
      <c r="AA28" s="500">
        <v>0.56597222222222221</v>
      </c>
      <c r="AB28" s="500">
        <v>0.59375</v>
      </c>
      <c r="AC28" s="500">
        <f>AC27+H28</f>
        <v>0.61527777777777781</v>
      </c>
      <c r="AD28" s="500">
        <v>0.61805555555555558</v>
      </c>
      <c r="AE28" s="500">
        <v>0.63888888888888884</v>
      </c>
      <c r="AF28" s="207"/>
    </row>
    <row r="29" spans="1:32">
      <c r="A29" s="208"/>
      <c r="B29" s="201" t="s">
        <v>332</v>
      </c>
      <c r="C29" s="210" t="s">
        <v>333</v>
      </c>
      <c r="D29" s="209" t="s">
        <v>326</v>
      </c>
      <c r="E29" s="211">
        <v>0.8</v>
      </c>
      <c r="F29" s="211">
        <f t="shared" si="0"/>
        <v>1.8</v>
      </c>
      <c r="G29" s="211">
        <f t="shared" ref="G29:G37" si="1">E29+G28</f>
        <v>0.8</v>
      </c>
      <c r="H29" s="212">
        <v>6.9444444444444436E-4</v>
      </c>
      <c r="I29" s="500">
        <f t="shared" ref="I29:I37" si="2">H29+I28</f>
        <v>0.15347222222222223</v>
      </c>
      <c r="J29" s="500">
        <f t="shared" ref="J29:J37" si="3">H29+J28</f>
        <v>0.18124999999999999</v>
      </c>
      <c r="K29" s="500">
        <f t="shared" ref="K29:K37" si="4">H29+K28</f>
        <v>0.1986111111111111</v>
      </c>
      <c r="L29" s="500">
        <f t="shared" ref="L29:L37" si="5">H29+L28</f>
        <v>0.22291666666666668</v>
      </c>
      <c r="M29" s="500">
        <f>H29+M28</f>
        <v>0.24027777777777778</v>
      </c>
      <c r="N29" s="500">
        <f>H29+N28</f>
        <v>0.26111111111111113</v>
      </c>
      <c r="O29" s="500">
        <f t="shared" ref="O29:O37" si="6">H29+O28</f>
        <v>0.27847222222222223</v>
      </c>
      <c r="P29" s="500">
        <f t="shared" ref="P29:P37" si="7">H29+P28</f>
        <v>0.29236111111111113</v>
      </c>
      <c r="Q29" s="500">
        <f t="shared" ref="Q29:Q37" si="8">H29+Q28</f>
        <v>0.30625000000000002</v>
      </c>
      <c r="R29" s="500">
        <f t="shared" ref="R29:R37" si="9">H29+R28</f>
        <v>0.33402777777777776</v>
      </c>
      <c r="S29" s="500">
        <f t="shared" ref="S29:S37" si="10">H29+S28</f>
        <v>0.34791666666666665</v>
      </c>
      <c r="T29" s="500">
        <f>H29+T28</f>
        <v>0.3659722222222222</v>
      </c>
      <c r="U29" s="500">
        <f>H29+U28</f>
        <v>0.38958333333333334</v>
      </c>
      <c r="V29" s="500">
        <f>H29+V28</f>
        <v>0.43125000000000002</v>
      </c>
      <c r="W29" s="500">
        <f>H29+W28</f>
        <v>0.47291666666666665</v>
      </c>
      <c r="X29" s="500">
        <f>H29+X28</f>
        <v>0.51180555555555551</v>
      </c>
      <c r="Y29" s="500">
        <f>H29+Y28</f>
        <v>0.51458333333333328</v>
      </c>
      <c r="Z29" s="500">
        <f>H29+Z28</f>
        <v>0.54930555555555549</v>
      </c>
      <c r="AA29" s="500">
        <f>H29+AA28</f>
        <v>0.56666666666666665</v>
      </c>
      <c r="AB29" s="500">
        <f>AB28+H29</f>
        <v>0.59444444444444444</v>
      </c>
      <c r="AC29" s="500">
        <f>AC28+H29</f>
        <v>0.61597222222222225</v>
      </c>
      <c r="AD29" s="500">
        <f>AD28+H28</f>
        <v>0.61875000000000002</v>
      </c>
      <c r="AE29" s="500">
        <f>AE28+H29</f>
        <v>0.63958333333333328</v>
      </c>
      <c r="AF29" s="207"/>
    </row>
    <row r="30" spans="1:32">
      <c r="A30" s="208"/>
      <c r="B30" s="209" t="s">
        <v>334</v>
      </c>
      <c r="C30" s="210" t="s">
        <v>335</v>
      </c>
      <c r="D30" s="209" t="s">
        <v>336</v>
      </c>
      <c r="E30" s="213">
        <v>0.8</v>
      </c>
      <c r="F30" s="211">
        <f t="shared" si="0"/>
        <v>2.6</v>
      </c>
      <c r="G30" s="211">
        <f t="shared" si="1"/>
        <v>1.6</v>
      </c>
      <c r="H30" s="212">
        <v>6.9444444444444436E-4</v>
      </c>
      <c r="I30" s="500">
        <f t="shared" si="2"/>
        <v>0.15416666666666667</v>
      </c>
      <c r="J30" s="500">
        <f t="shared" si="3"/>
        <v>0.18194444444444444</v>
      </c>
      <c r="K30" s="500">
        <f t="shared" si="4"/>
        <v>0.19930555555555554</v>
      </c>
      <c r="L30" s="500">
        <f t="shared" si="5"/>
        <v>0.22361111111111112</v>
      </c>
      <c r="M30" s="500">
        <f>M29+H30</f>
        <v>0.24097222222222223</v>
      </c>
      <c r="N30" s="500">
        <f>N29+H30</f>
        <v>0.26180555555555557</v>
      </c>
      <c r="O30" s="500">
        <f t="shared" si="6"/>
        <v>0.27916666666666667</v>
      </c>
      <c r="P30" s="500">
        <f t="shared" si="7"/>
        <v>0.29305555555555557</v>
      </c>
      <c r="Q30" s="500">
        <f t="shared" si="8"/>
        <v>0.30694444444444446</v>
      </c>
      <c r="R30" s="500">
        <f t="shared" si="9"/>
        <v>0.3347222222222222</v>
      </c>
      <c r="S30" s="500">
        <f t="shared" si="10"/>
        <v>0.34861111111111109</v>
      </c>
      <c r="T30" s="500">
        <f>H30+T29</f>
        <v>0.36666666666666664</v>
      </c>
      <c r="U30" s="500">
        <f>H30+U29</f>
        <v>0.39027777777777778</v>
      </c>
      <c r="V30" s="500">
        <f>H30+V29</f>
        <v>0.43194444444444446</v>
      </c>
      <c r="W30" s="500">
        <f>H30+W29</f>
        <v>0.47361111111111109</v>
      </c>
      <c r="X30" s="500">
        <f>X29+H30</f>
        <v>0.51249999999999996</v>
      </c>
      <c r="Y30" s="500">
        <f>H30+Y29</f>
        <v>0.51527777777777772</v>
      </c>
      <c r="Z30" s="500">
        <f>Z29+H30</f>
        <v>0.54999999999999993</v>
      </c>
      <c r="AA30" s="500">
        <f>AA29+H30</f>
        <v>0.56736111111111109</v>
      </c>
      <c r="AB30" s="500">
        <f>AB29+H30</f>
        <v>0.59513888888888888</v>
      </c>
      <c r="AC30" s="500">
        <f>AC29+H30</f>
        <v>0.6166666666666667</v>
      </c>
      <c r="AD30" s="500">
        <f>AD29+H29</f>
        <v>0.61944444444444446</v>
      </c>
      <c r="AE30" s="500">
        <f>AE29+H30</f>
        <v>0.64027777777777772</v>
      </c>
    </row>
    <row r="31" spans="1:32">
      <c r="A31" s="208"/>
      <c r="B31" s="201" t="s">
        <v>337</v>
      </c>
      <c r="C31" s="210" t="s">
        <v>338</v>
      </c>
      <c r="D31" s="209" t="s">
        <v>336</v>
      </c>
      <c r="E31" s="213">
        <v>0.4</v>
      </c>
      <c r="F31" s="211">
        <f t="shared" si="0"/>
        <v>3</v>
      </c>
      <c r="G31" s="211">
        <f t="shared" si="1"/>
        <v>2</v>
      </c>
      <c r="H31" s="212">
        <v>6.9444444444444436E-4</v>
      </c>
      <c r="I31" s="500">
        <f t="shared" si="2"/>
        <v>0.15486111111111112</v>
      </c>
      <c r="J31" s="500">
        <f t="shared" si="3"/>
        <v>0.18263888888888888</v>
      </c>
      <c r="K31" s="500">
        <f t="shared" si="4"/>
        <v>0.19999999999999998</v>
      </c>
      <c r="L31" s="500">
        <f t="shared" si="5"/>
        <v>0.22430555555555556</v>
      </c>
      <c r="M31" s="500">
        <f>H31+M30</f>
        <v>0.24166666666666667</v>
      </c>
      <c r="N31" s="500">
        <f>H31+N30</f>
        <v>0.26250000000000001</v>
      </c>
      <c r="O31" s="500">
        <f t="shared" si="6"/>
        <v>0.27986111111111112</v>
      </c>
      <c r="P31" s="500">
        <f t="shared" si="7"/>
        <v>0.29375000000000001</v>
      </c>
      <c r="Q31" s="500">
        <f t="shared" si="8"/>
        <v>0.30763888888888891</v>
      </c>
      <c r="R31" s="500">
        <f t="shared" si="9"/>
        <v>0.33541666666666664</v>
      </c>
      <c r="S31" s="500">
        <f t="shared" si="10"/>
        <v>0.34930555555555554</v>
      </c>
      <c r="T31" s="500">
        <f>H31+T30</f>
        <v>0.36736111111111108</v>
      </c>
      <c r="U31" s="500">
        <f>H31+U30</f>
        <v>0.39097222222222222</v>
      </c>
      <c r="V31" s="500">
        <f>H31+V30</f>
        <v>0.43263888888888891</v>
      </c>
      <c r="W31" s="500">
        <f>H31+W30</f>
        <v>0.47430555555555554</v>
      </c>
      <c r="X31" s="500">
        <f>H31+X30</f>
        <v>0.5131944444444444</v>
      </c>
      <c r="Y31" s="500">
        <f>H31+Y30</f>
        <v>0.51597222222222217</v>
      </c>
      <c r="Z31" s="500">
        <f>H31+Z30</f>
        <v>0.55069444444444438</v>
      </c>
      <c r="AA31" s="500">
        <f>AA30+H31</f>
        <v>0.56805555555555554</v>
      </c>
      <c r="AB31" s="500">
        <f>AB30+H31</f>
        <v>0.59583333333333333</v>
      </c>
      <c r="AC31" s="500">
        <f>AC30+H31</f>
        <v>0.61736111111111114</v>
      </c>
      <c r="AD31" s="500">
        <f>AD30+H30</f>
        <v>0.62013888888888891</v>
      </c>
      <c r="AE31" s="500">
        <f>AE30+H31</f>
        <v>0.64097222222222217</v>
      </c>
    </row>
    <row r="32" spans="1:32">
      <c r="A32" s="208"/>
      <c r="B32" s="209" t="s">
        <v>339</v>
      </c>
      <c r="C32" s="210" t="s">
        <v>340</v>
      </c>
      <c r="D32" s="209" t="s">
        <v>336</v>
      </c>
      <c r="E32" s="213">
        <v>1.2</v>
      </c>
      <c r="F32" s="211">
        <f t="shared" si="0"/>
        <v>4.2</v>
      </c>
      <c r="G32" s="211">
        <f t="shared" si="1"/>
        <v>3.2</v>
      </c>
      <c r="H32" s="212">
        <v>6.9444444444444436E-4</v>
      </c>
      <c r="I32" s="500">
        <f t="shared" si="2"/>
        <v>0.15555555555555556</v>
      </c>
      <c r="J32" s="500">
        <f t="shared" si="3"/>
        <v>0.18333333333333332</v>
      </c>
      <c r="K32" s="500">
        <f t="shared" si="4"/>
        <v>0.20069444444444443</v>
      </c>
      <c r="L32" s="500">
        <f t="shared" si="5"/>
        <v>0.22500000000000001</v>
      </c>
      <c r="M32" s="500">
        <f>M31+H32</f>
        <v>0.24236111111111111</v>
      </c>
      <c r="N32" s="500">
        <f>N31+H32</f>
        <v>0.26319444444444445</v>
      </c>
      <c r="O32" s="500">
        <f t="shared" si="6"/>
        <v>0.28055555555555556</v>
      </c>
      <c r="P32" s="500">
        <f t="shared" si="7"/>
        <v>0.29444444444444445</v>
      </c>
      <c r="Q32" s="500">
        <f t="shared" si="8"/>
        <v>0.30833333333333335</v>
      </c>
      <c r="R32" s="500">
        <f t="shared" si="9"/>
        <v>0.33611111111111108</v>
      </c>
      <c r="S32" s="500">
        <f t="shared" si="10"/>
        <v>0.35</v>
      </c>
      <c r="T32" s="500">
        <f>H32+T31</f>
        <v>0.36805555555555552</v>
      </c>
      <c r="U32" s="500">
        <f>H32+U31</f>
        <v>0.39166666666666666</v>
      </c>
      <c r="V32" s="500">
        <f>H32+V31</f>
        <v>0.43333333333333335</v>
      </c>
      <c r="W32" s="500">
        <f>H32+W31</f>
        <v>0.47499999999999998</v>
      </c>
      <c r="X32" s="500">
        <f>X31+H32</f>
        <v>0.51388888888888884</v>
      </c>
      <c r="Y32" s="500">
        <f>H32+Y31</f>
        <v>0.51666666666666661</v>
      </c>
      <c r="Z32" s="500">
        <f>Z31+H32</f>
        <v>0.55138888888888882</v>
      </c>
      <c r="AA32" s="500">
        <f>AA31+H32</f>
        <v>0.56874999999999998</v>
      </c>
      <c r="AB32" s="500">
        <f>AB31+H32</f>
        <v>0.59652777777777777</v>
      </c>
      <c r="AC32" s="500">
        <f>AC31+H32</f>
        <v>0.61805555555555558</v>
      </c>
      <c r="AD32" s="500">
        <f>AD31+H31</f>
        <v>0.62083333333333335</v>
      </c>
      <c r="AE32" s="500">
        <f>AE31+H32</f>
        <v>0.64166666666666661</v>
      </c>
    </row>
    <row r="33" spans="1:31">
      <c r="A33" s="208"/>
      <c r="B33" s="201" t="s">
        <v>341</v>
      </c>
      <c r="C33" s="210" t="s">
        <v>342</v>
      </c>
      <c r="D33" s="209" t="s">
        <v>336</v>
      </c>
      <c r="E33" s="213">
        <v>0.6</v>
      </c>
      <c r="F33" s="211">
        <f t="shared" si="0"/>
        <v>4.8</v>
      </c>
      <c r="G33" s="211">
        <f t="shared" si="1"/>
        <v>3.8000000000000003</v>
      </c>
      <c r="H33" s="212">
        <v>6.9444444444444436E-4</v>
      </c>
      <c r="I33" s="500">
        <f t="shared" si="2"/>
        <v>0.15625</v>
      </c>
      <c r="J33" s="500">
        <f t="shared" si="3"/>
        <v>0.18402777777777776</v>
      </c>
      <c r="K33" s="500">
        <f t="shared" si="4"/>
        <v>0.20138888888888887</v>
      </c>
      <c r="L33" s="500">
        <f t="shared" si="5"/>
        <v>0.22569444444444445</v>
      </c>
      <c r="M33" s="500">
        <f>H33+M32</f>
        <v>0.24305555555555555</v>
      </c>
      <c r="N33" s="500">
        <f>H33+N32</f>
        <v>0.2638888888888889</v>
      </c>
      <c r="O33" s="500">
        <f t="shared" si="6"/>
        <v>0.28125</v>
      </c>
      <c r="P33" s="500">
        <f t="shared" si="7"/>
        <v>0.2951388888888889</v>
      </c>
      <c r="Q33" s="500">
        <f t="shared" si="8"/>
        <v>0.30902777777777779</v>
      </c>
      <c r="R33" s="500">
        <f t="shared" si="9"/>
        <v>0.33680555555555552</v>
      </c>
      <c r="S33" s="500">
        <f t="shared" si="10"/>
        <v>0.35069444444444442</v>
      </c>
      <c r="T33" s="500">
        <f>H33+T32</f>
        <v>0.36874999999999997</v>
      </c>
      <c r="U33" s="500">
        <f>H33+U32</f>
        <v>0.3923611111111111</v>
      </c>
      <c r="V33" s="500">
        <f>H33+V32</f>
        <v>0.43402777777777779</v>
      </c>
      <c r="W33" s="500">
        <f>H33+W32</f>
        <v>0.47569444444444442</v>
      </c>
      <c r="X33" s="500">
        <f>H33+X32</f>
        <v>0.51458333333333328</v>
      </c>
      <c r="Y33" s="500">
        <f>H33+Y32</f>
        <v>0.51736111111111105</v>
      </c>
      <c r="Z33" s="500">
        <f>H33+Z32</f>
        <v>0.55208333333333326</v>
      </c>
      <c r="AA33" s="500">
        <f>AA32+H33</f>
        <v>0.56944444444444442</v>
      </c>
      <c r="AB33" s="500">
        <f>AB32+H33</f>
        <v>0.59722222222222221</v>
      </c>
      <c r="AC33" s="500">
        <f>AC32+H33</f>
        <v>0.61875000000000002</v>
      </c>
      <c r="AD33" s="500">
        <f>AD32+H32</f>
        <v>0.62152777777777779</v>
      </c>
      <c r="AE33" s="500">
        <f>AE32+H33</f>
        <v>0.64236111111111105</v>
      </c>
    </row>
    <row r="34" spans="1:31">
      <c r="A34" s="208"/>
      <c r="B34" s="209" t="s">
        <v>343</v>
      </c>
      <c r="C34" s="210" t="s">
        <v>344</v>
      </c>
      <c r="D34" s="209" t="s">
        <v>336</v>
      </c>
      <c r="E34" s="213">
        <v>0.3</v>
      </c>
      <c r="F34" s="211">
        <f t="shared" si="0"/>
        <v>5.0999999999999996</v>
      </c>
      <c r="G34" s="211">
        <f t="shared" si="1"/>
        <v>4.1000000000000005</v>
      </c>
      <c r="H34" s="212">
        <v>6.9444444444444436E-4</v>
      </c>
      <c r="I34" s="500">
        <f t="shared" si="2"/>
        <v>0.15694444444444444</v>
      </c>
      <c r="J34" s="500">
        <f t="shared" si="3"/>
        <v>0.1847222222222222</v>
      </c>
      <c r="K34" s="500">
        <f t="shared" si="4"/>
        <v>0.20208333333333331</v>
      </c>
      <c r="L34" s="500">
        <f t="shared" si="5"/>
        <v>0.22638888888888889</v>
      </c>
      <c r="M34" s="500">
        <f>M33+H34</f>
        <v>0.24374999999999999</v>
      </c>
      <c r="N34" s="500">
        <f>N33+H34</f>
        <v>0.26458333333333334</v>
      </c>
      <c r="O34" s="500">
        <f t="shared" si="6"/>
        <v>0.28194444444444444</v>
      </c>
      <c r="P34" s="500">
        <f t="shared" si="7"/>
        <v>0.29583333333333334</v>
      </c>
      <c r="Q34" s="500">
        <f t="shared" si="8"/>
        <v>0.30972222222222223</v>
      </c>
      <c r="R34" s="500">
        <f t="shared" si="9"/>
        <v>0.33749999999999997</v>
      </c>
      <c r="S34" s="500">
        <f t="shared" si="10"/>
        <v>0.35138888888888886</v>
      </c>
      <c r="T34" s="500">
        <f>H34+T33</f>
        <v>0.36944444444444441</v>
      </c>
      <c r="U34" s="500">
        <f>H34+U33</f>
        <v>0.39305555555555555</v>
      </c>
      <c r="V34" s="500">
        <f>H34+V33</f>
        <v>0.43472222222222223</v>
      </c>
      <c r="W34" s="500">
        <f>H34+W33</f>
        <v>0.47638888888888886</v>
      </c>
      <c r="X34" s="500">
        <f>X33+H34</f>
        <v>0.51527777777777772</v>
      </c>
      <c r="Y34" s="500">
        <f>H34+Y33</f>
        <v>0.51805555555555549</v>
      </c>
      <c r="Z34" s="500">
        <f>Z33+H34</f>
        <v>0.5527777777777777</v>
      </c>
      <c r="AA34" s="500">
        <f>AA33+H34</f>
        <v>0.57013888888888886</v>
      </c>
      <c r="AB34" s="500">
        <f>AB33+H34</f>
        <v>0.59791666666666665</v>
      </c>
      <c r="AC34" s="500">
        <f>AC33+H34</f>
        <v>0.61944444444444446</v>
      </c>
      <c r="AD34" s="500">
        <f>AD33+H33</f>
        <v>0.62222222222222223</v>
      </c>
      <c r="AE34" s="500">
        <f>AE33+H34</f>
        <v>0.64305555555555549</v>
      </c>
    </row>
    <row r="35" spans="1:31">
      <c r="A35" s="208"/>
      <c r="B35" s="201" t="s">
        <v>345</v>
      </c>
      <c r="C35" s="210" t="s">
        <v>346</v>
      </c>
      <c r="D35" s="209" t="s">
        <v>329</v>
      </c>
      <c r="E35" s="213">
        <v>0.4</v>
      </c>
      <c r="F35" s="211">
        <f t="shared" si="0"/>
        <v>5.5</v>
      </c>
      <c r="G35" s="211">
        <f t="shared" si="1"/>
        <v>4.5000000000000009</v>
      </c>
      <c r="H35" s="212">
        <v>6.9444444444444436E-4</v>
      </c>
      <c r="I35" s="500">
        <f t="shared" si="2"/>
        <v>0.15763888888888888</v>
      </c>
      <c r="J35" s="500">
        <f t="shared" si="3"/>
        <v>0.18541666666666665</v>
      </c>
      <c r="K35" s="500">
        <f t="shared" si="4"/>
        <v>0.20277777777777775</v>
      </c>
      <c r="L35" s="500">
        <f t="shared" si="5"/>
        <v>0.22708333333333333</v>
      </c>
      <c r="M35" s="500">
        <f>H35+M34</f>
        <v>0.24444444444444444</v>
      </c>
      <c r="N35" s="500">
        <f>H35+N34</f>
        <v>0.26527777777777778</v>
      </c>
      <c r="O35" s="500">
        <f t="shared" si="6"/>
        <v>0.28263888888888888</v>
      </c>
      <c r="P35" s="500">
        <f t="shared" si="7"/>
        <v>0.29652777777777778</v>
      </c>
      <c r="Q35" s="500">
        <f t="shared" si="8"/>
        <v>0.31041666666666667</v>
      </c>
      <c r="R35" s="500">
        <f t="shared" si="9"/>
        <v>0.33819444444444441</v>
      </c>
      <c r="S35" s="500">
        <f t="shared" si="10"/>
        <v>0.3520833333333333</v>
      </c>
      <c r="T35" s="500">
        <f>H35+T34</f>
        <v>0.37013888888888885</v>
      </c>
      <c r="U35" s="500">
        <f>H35+U34</f>
        <v>0.39374999999999999</v>
      </c>
      <c r="V35" s="500">
        <f>H35+V34</f>
        <v>0.43541666666666667</v>
      </c>
      <c r="W35" s="500">
        <f>H35+W34</f>
        <v>0.4770833333333333</v>
      </c>
      <c r="X35" s="500">
        <f>H35+X34</f>
        <v>0.51597222222222217</v>
      </c>
      <c r="Y35" s="500">
        <f>H35+Y34</f>
        <v>0.51874999999999993</v>
      </c>
      <c r="Z35" s="500">
        <f>H35+Z34</f>
        <v>0.55347222222222214</v>
      </c>
      <c r="AA35" s="500">
        <f>AA34+H35</f>
        <v>0.5708333333333333</v>
      </c>
      <c r="AB35" s="500">
        <f>AB34+H35</f>
        <v>0.59861111111111109</v>
      </c>
      <c r="AC35" s="500">
        <f>AC34+H35</f>
        <v>0.62013888888888891</v>
      </c>
      <c r="AD35" s="500">
        <f>AD34+H34</f>
        <v>0.62291666666666667</v>
      </c>
      <c r="AE35" s="500">
        <f>AE34+H35</f>
        <v>0.64374999999999993</v>
      </c>
    </row>
    <row r="36" spans="1:31">
      <c r="A36" s="208"/>
      <c r="B36" s="209" t="s">
        <v>347</v>
      </c>
      <c r="C36" s="210" t="s">
        <v>348</v>
      </c>
      <c r="D36" s="209" t="s">
        <v>329</v>
      </c>
      <c r="E36" s="213">
        <v>0.4</v>
      </c>
      <c r="F36" s="211">
        <f t="shared" si="0"/>
        <v>5.9</v>
      </c>
      <c r="G36" s="211">
        <f t="shared" si="1"/>
        <v>4.9000000000000012</v>
      </c>
      <c r="H36" s="212">
        <v>6.9444444444444436E-4</v>
      </c>
      <c r="I36" s="500">
        <f t="shared" si="2"/>
        <v>0.15833333333333333</v>
      </c>
      <c r="J36" s="500">
        <f t="shared" si="3"/>
        <v>0.18611111111111109</v>
      </c>
      <c r="K36" s="500">
        <f t="shared" si="4"/>
        <v>0.20347222222222219</v>
      </c>
      <c r="L36" s="500">
        <f t="shared" si="5"/>
        <v>0.22777777777777777</v>
      </c>
      <c r="M36" s="500">
        <f>M35+H36</f>
        <v>0.24513888888888888</v>
      </c>
      <c r="N36" s="500">
        <f>N35+H36</f>
        <v>0.26597222222222222</v>
      </c>
      <c r="O36" s="500">
        <f t="shared" si="6"/>
        <v>0.28333333333333333</v>
      </c>
      <c r="P36" s="500">
        <f t="shared" si="7"/>
        <v>0.29722222222222222</v>
      </c>
      <c r="Q36" s="500">
        <f t="shared" si="8"/>
        <v>0.31111111111111112</v>
      </c>
      <c r="R36" s="500">
        <f t="shared" si="9"/>
        <v>0.33888888888888885</v>
      </c>
      <c r="S36" s="500">
        <f t="shared" si="10"/>
        <v>0.35277777777777775</v>
      </c>
      <c r="T36" s="500">
        <f>H36+T35</f>
        <v>0.37083333333333329</v>
      </c>
      <c r="U36" s="500">
        <f>H36+U35</f>
        <v>0.39444444444444443</v>
      </c>
      <c r="V36" s="500">
        <f>H36+V35</f>
        <v>0.43611111111111112</v>
      </c>
      <c r="W36" s="500">
        <f>H36+W35</f>
        <v>0.47777777777777775</v>
      </c>
      <c r="X36" s="500">
        <f>X35+H36</f>
        <v>0.51666666666666661</v>
      </c>
      <c r="Y36" s="500">
        <f>H36+Y35</f>
        <v>0.51944444444444438</v>
      </c>
      <c r="Z36" s="500">
        <f>Z35+H36</f>
        <v>0.55416666666666659</v>
      </c>
      <c r="AA36" s="500">
        <f>AA35+H36</f>
        <v>0.57152777777777775</v>
      </c>
      <c r="AB36" s="500">
        <f>AB35+H36</f>
        <v>0.59930555555555554</v>
      </c>
      <c r="AC36" s="500">
        <f>AC35+H36</f>
        <v>0.62083333333333335</v>
      </c>
      <c r="AD36" s="500">
        <f>AD35+H35</f>
        <v>0.62361111111111112</v>
      </c>
      <c r="AE36" s="500">
        <f>AE35+H36</f>
        <v>0.64444444444444438</v>
      </c>
    </row>
    <row r="37" spans="1:31">
      <c r="A37" s="208"/>
      <c r="B37" s="201" t="s">
        <v>349</v>
      </c>
      <c r="C37" s="210" t="s">
        <v>350</v>
      </c>
      <c r="D37" s="209" t="s">
        <v>329</v>
      </c>
      <c r="E37" s="213">
        <v>0.6</v>
      </c>
      <c r="F37" s="211">
        <f t="shared" si="0"/>
        <v>6.5</v>
      </c>
      <c r="G37" s="211">
        <f t="shared" si="1"/>
        <v>5.5000000000000009</v>
      </c>
      <c r="H37" s="212">
        <v>6.9444444444444436E-4</v>
      </c>
      <c r="I37" s="500">
        <f t="shared" si="2"/>
        <v>0.15902777777777777</v>
      </c>
      <c r="J37" s="500">
        <f t="shared" si="3"/>
        <v>0.18680555555555553</v>
      </c>
      <c r="K37" s="500">
        <f t="shared" si="4"/>
        <v>0.20416666666666664</v>
      </c>
      <c r="L37" s="500">
        <f t="shared" si="5"/>
        <v>0.22847222222222222</v>
      </c>
      <c r="M37" s="500">
        <f>H37+M36</f>
        <v>0.24583333333333332</v>
      </c>
      <c r="N37" s="500">
        <f>H37+N36</f>
        <v>0.26666666666666666</v>
      </c>
      <c r="O37" s="500">
        <f t="shared" si="6"/>
        <v>0.28402777777777777</v>
      </c>
      <c r="P37" s="500">
        <f t="shared" si="7"/>
        <v>0.29791666666666666</v>
      </c>
      <c r="Q37" s="500">
        <f t="shared" si="8"/>
        <v>0.31180555555555556</v>
      </c>
      <c r="R37" s="500">
        <f t="shared" si="9"/>
        <v>0.33958333333333329</v>
      </c>
      <c r="S37" s="500">
        <f t="shared" si="10"/>
        <v>0.35347222222222219</v>
      </c>
      <c r="T37" s="500">
        <f>H37+T36</f>
        <v>0.37152777777777773</v>
      </c>
      <c r="U37" s="500">
        <f>H37+U36</f>
        <v>0.39513888888888887</v>
      </c>
      <c r="V37" s="500">
        <f>H37+V36</f>
        <v>0.43680555555555556</v>
      </c>
      <c r="W37" s="500">
        <f>H37+W36</f>
        <v>0.47847222222222219</v>
      </c>
      <c r="X37" s="500">
        <f>H37+X36</f>
        <v>0.51736111111111105</v>
      </c>
      <c r="Y37" s="500">
        <f>H37+Y36</f>
        <v>0.52013888888888882</v>
      </c>
      <c r="Z37" s="500">
        <f>H37+Z36</f>
        <v>0.55486111111111103</v>
      </c>
      <c r="AA37" s="500">
        <f>AA36+H37</f>
        <v>0.57222222222222219</v>
      </c>
      <c r="AB37" s="500">
        <f>AB36+H37</f>
        <v>0.6</v>
      </c>
      <c r="AC37" s="500">
        <f>AC36+H37</f>
        <v>0.62152777777777779</v>
      </c>
      <c r="AD37" s="500">
        <f>AD36+H36</f>
        <v>0.62430555555555556</v>
      </c>
      <c r="AE37" s="500">
        <f>AE36+H37</f>
        <v>0.64513888888888882</v>
      </c>
    </row>
    <row r="38" spans="1:31">
      <c r="A38" s="208"/>
      <c r="B38" s="540" t="s">
        <v>169</v>
      </c>
      <c r="C38" s="540"/>
      <c r="D38" s="540"/>
      <c r="E38" s="540"/>
      <c r="F38" s="540"/>
      <c r="G38" s="540"/>
      <c r="H38" s="540"/>
      <c r="I38" s="501">
        <f t="shared" ref="I38:S38" si="11">I37-I28</f>
        <v>6.2499999999999778E-3</v>
      </c>
      <c r="J38" s="501">
        <f t="shared" si="11"/>
        <v>6.2499999999999778E-3</v>
      </c>
      <c r="K38" s="501">
        <f t="shared" si="11"/>
        <v>6.2499999999999778E-3</v>
      </c>
      <c r="L38" s="501">
        <f t="shared" si="11"/>
        <v>6.2499999999999778E-3</v>
      </c>
      <c r="M38" s="501">
        <f t="shared" si="11"/>
        <v>6.2499999999999778E-3</v>
      </c>
      <c r="N38" s="501">
        <f t="shared" si="11"/>
        <v>6.2499999999999778E-3</v>
      </c>
      <c r="O38" s="501">
        <f t="shared" si="11"/>
        <v>6.2499999999999778E-3</v>
      </c>
      <c r="P38" s="501">
        <f t="shared" si="11"/>
        <v>6.2499999999999778E-3</v>
      </c>
      <c r="Q38" s="501">
        <f t="shared" si="11"/>
        <v>6.2499999999999778E-3</v>
      </c>
      <c r="R38" s="501">
        <f t="shared" si="11"/>
        <v>6.2499999999999778E-3</v>
      </c>
      <c r="S38" s="501">
        <f t="shared" si="11"/>
        <v>6.2499999999999778E-3</v>
      </c>
      <c r="T38" s="501">
        <f>T37-T27</f>
        <v>6.9444444444444198E-3</v>
      </c>
      <c r="U38" s="501">
        <f>U37-U28</f>
        <v>6.2499999999999778E-3</v>
      </c>
      <c r="V38" s="501">
        <f>V37-V28</f>
        <v>6.2499999999999778E-3</v>
      </c>
      <c r="W38" s="501">
        <f>W37-W28</f>
        <v>6.2499999999999778E-3</v>
      </c>
      <c r="X38" s="501">
        <f>X37-X27</f>
        <v>6.9444444444444198E-3</v>
      </c>
      <c r="Y38" s="501">
        <f>Y37-Y28</f>
        <v>6.2499999999999778E-3</v>
      </c>
      <c r="Z38" s="501">
        <f>Z37-Z28</f>
        <v>6.2499999999999778E-3</v>
      </c>
      <c r="AA38" s="501">
        <f>AA37-AA28</f>
        <v>6.2499999999999778E-3</v>
      </c>
      <c r="AB38" s="501">
        <f>AB37-AB28</f>
        <v>6.2499999999999778E-3</v>
      </c>
      <c r="AC38" s="501">
        <f>AC37-AC27</f>
        <v>6.9444444444444198E-3</v>
      </c>
      <c r="AD38" s="501">
        <f>AD37-AD28</f>
        <v>6.2499999999999778E-3</v>
      </c>
      <c r="AE38" s="501">
        <f>AE37-AE28</f>
        <v>6.2499999999999778E-3</v>
      </c>
    </row>
    <row r="39" spans="1:31">
      <c r="A39" s="208"/>
      <c r="B39" s="540" t="s">
        <v>351</v>
      </c>
      <c r="C39" s="540"/>
      <c r="D39" s="540"/>
      <c r="E39" s="540"/>
      <c r="F39" s="540"/>
      <c r="G39" s="540"/>
      <c r="H39" s="540"/>
      <c r="I39" s="214">
        <v>36.700000000000003</v>
      </c>
      <c r="J39" s="214">
        <v>36.700000000000003</v>
      </c>
      <c r="K39" s="214">
        <v>36.700000000000003</v>
      </c>
      <c r="L39" s="214">
        <v>36.700000000000003</v>
      </c>
      <c r="M39" s="214">
        <v>36.700000000000003</v>
      </c>
      <c r="N39" s="214">
        <v>36.700000000000003</v>
      </c>
      <c r="O39" s="214">
        <v>36.700000000000003</v>
      </c>
      <c r="P39" s="214">
        <v>36.700000000000003</v>
      </c>
      <c r="Q39" s="214">
        <v>36.700000000000003</v>
      </c>
      <c r="R39" s="214">
        <v>36.700000000000003</v>
      </c>
      <c r="S39" s="214">
        <v>36.700000000000003</v>
      </c>
      <c r="T39" s="214">
        <v>39</v>
      </c>
      <c r="U39" s="214">
        <v>36.700000000000003</v>
      </c>
      <c r="V39" s="214">
        <v>36.700000000000003</v>
      </c>
      <c r="W39" s="214">
        <v>36.700000000000003</v>
      </c>
      <c r="X39" s="214">
        <v>39</v>
      </c>
      <c r="Y39" s="214">
        <v>36.700000000000003</v>
      </c>
      <c r="Z39" s="214">
        <v>36.700000000000003</v>
      </c>
      <c r="AA39" s="214">
        <v>36.700000000000003</v>
      </c>
      <c r="AB39" s="214">
        <v>36.700000000000003</v>
      </c>
      <c r="AC39" s="214">
        <v>39</v>
      </c>
      <c r="AD39" s="214">
        <v>36.700000000000003</v>
      </c>
      <c r="AE39" s="214">
        <v>36.700000000000003</v>
      </c>
    </row>
    <row r="40" spans="1:31">
      <c r="A40" s="208"/>
      <c r="B40" s="540" t="s">
        <v>352</v>
      </c>
      <c r="C40" s="540"/>
      <c r="D40" s="540"/>
      <c r="E40" s="540"/>
      <c r="F40" s="540"/>
      <c r="G40" s="540"/>
      <c r="H40" s="540"/>
      <c r="I40" s="201">
        <v>10</v>
      </c>
      <c r="J40" s="201">
        <v>10</v>
      </c>
      <c r="K40" s="201">
        <v>10</v>
      </c>
      <c r="L40" s="201">
        <v>10</v>
      </c>
      <c r="M40" s="201">
        <v>10</v>
      </c>
      <c r="N40" s="201">
        <v>10</v>
      </c>
      <c r="O40" s="201">
        <v>10</v>
      </c>
      <c r="P40" s="201">
        <v>10</v>
      </c>
      <c r="Q40" s="201">
        <v>10</v>
      </c>
      <c r="R40" s="201">
        <v>10</v>
      </c>
      <c r="S40" s="201">
        <v>10</v>
      </c>
      <c r="T40" s="201">
        <v>11</v>
      </c>
      <c r="U40" s="201">
        <v>10</v>
      </c>
      <c r="V40" s="201">
        <v>10</v>
      </c>
      <c r="W40" s="201">
        <v>10</v>
      </c>
      <c r="X40" s="201">
        <v>11</v>
      </c>
      <c r="Y40" s="201">
        <v>10</v>
      </c>
      <c r="Z40" s="201">
        <v>10</v>
      </c>
      <c r="AA40" s="201">
        <v>10</v>
      </c>
      <c r="AB40" s="201">
        <v>10</v>
      </c>
      <c r="AC40" s="201">
        <v>11</v>
      </c>
      <c r="AD40" s="201">
        <v>10</v>
      </c>
      <c r="AE40" s="201">
        <v>10</v>
      </c>
    </row>
    <row r="41" spans="1:31">
      <c r="A41" s="215"/>
      <c r="B41" s="142"/>
      <c r="C41" s="142"/>
      <c r="D41" s="142"/>
    </row>
    <row r="44" spans="1:31">
      <c r="A44" s="1"/>
      <c r="B44" s="1"/>
      <c r="C44" s="1"/>
      <c r="D44" s="1"/>
      <c r="E44" s="1"/>
      <c r="F44" s="1"/>
      <c r="G44" s="1"/>
      <c r="H44" s="1"/>
      <c r="I44" s="21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31">
      <c r="A45" s="176"/>
      <c r="B45" s="176"/>
      <c r="C45" s="176"/>
      <c r="D45" s="176"/>
      <c r="E45" s="176"/>
      <c r="F45" s="176"/>
      <c r="G45" s="176"/>
      <c r="H45" s="598"/>
      <c r="I45" s="176"/>
      <c r="J45" s="176"/>
      <c r="K45" s="178"/>
      <c r="L45" s="178"/>
      <c r="M45" s="178"/>
      <c r="N45" s="178"/>
      <c r="O45" s="178"/>
      <c r="P45" s="178"/>
      <c r="Q45" s="178"/>
      <c r="R45" s="178"/>
      <c r="S45" s="178"/>
      <c r="T45" s="178"/>
    </row>
    <row r="46" spans="1:31" ht="14.25" customHeight="1">
      <c r="A46" s="192"/>
      <c r="B46" s="593" t="s">
        <v>311</v>
      </c>
      <c r="C46" s="593"/>
      <c r="D46" s="593"/>
      <c r="E46" s="593"/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3"/>
      <c r="T46" s="596"/>
      <c r="U46" s="595"/>
      <c r="V46" s="597"/>
    </row>
    <row r="47" spans="1:31">
      <c r="A47" s="219"/>
      <c r="B47" s="590" t="s">
        <v>7</v>
      </c>
      <c r="C47" s="590"/>
      <c r="D47" s="590"/>
      <c r="E47" s="590"/>
      <c r="F47" s="590"/>
      <c r="G47" s="590"/>
      <c r="H47" s="591">
        <v>247</v>
      </c>
      <c r="I47" s="591">
        <v>249</v>
      </c>
      <c r="J47" s="591">
        <v>251</v>
      </c>
      <c r="K47" s="591">
        <v>253</v>
      </c>
      <c r="L47" s="591">
        <v>255</v>
      </c>
      <c r="M47" s="591">
        <v>257</v>
      </c>
      <c r="N47" s="591">
        <v>259</v>
      </c>
      <c r="O47" s="591">
        <v>261</v>
      </c>
      <c r="P47" s="591">
        <v>263</v>
      </c>
      <c r="Q47" s="591">
        <v>265</v>
      </c>
      <c r="R47" s="591">
        <v>267</v>
      </c>
      <c r="S47" s="591">
        <v>269</v>
      </c>
      <c r="T47" s="592">
        <v>271</v>
      </c>
      <c r="U47" s="594">
        <v>273</v>
      </c>
    </row>
    <row r="48" spans="1:31">
      <c r="A48" s="220"/>
      <c r="B48" s="540" t="s">
        <v>312</v>
      </c>
      <c r="C48" s="540"/>
      <c r="D48" s="540"/>
      <c r="E48" s="540"/>
      <c r="F48" s="540"/>
      <c r="G48" s="540"/>
      <c r="H48" s="194" t="s">
        <v>313</v>
      </c>
      <c r="I48" s="194" t="s">
        <v>314</v>
      </c>
      <c r="J48" s="194" t="s">
        <v>313</v>
      </c>
      <c r="K48" s="194" t="s">
        <v>314</v>
      </c>
      <c r="L48" s="194" t="s">
        <v>313</v>
      </c>
      <c r="M48" s="194" t="s">
        <v>314</v>
      </c>
      <c r="N48" s="194" t="s">
        <v>313</v>
      </c>
      <c r="O48" s="194" t="s">
        <v>314</v>
      </c>
      <c r="P48" s="194" t="s">
        <v>314</v>
      </c>
      <c r="Q48" s="194" t="s">
        <v>314</v>
      </c>
      <c r="R48" s="194" t="s">
        <v>314</v>
      </c>
      <c r="S48" s="194" t="s">
        <v>314</v>
      </c>
      <c r="T48" s="585" t="s">
        <v>313</v>
      </c>
      <c r="U48" s="599" t="s">
        <v>313</v>
      </c>
    </row>
    <row r="49" spans="1:21" ht="45">
      <c r="A49" s="221"/>
      <c r="B49" s="197" t="s">
        <v>317</v>
      </c>
      <c r="C49" s="222" t="s">
        <v>318</v>
      </c>
      <c r="D49" s="223" t="s">
        <v>319</v>
      </c>
      <c r="E49" s="224" t="s">
        <v>320</v>
      </c>
      <c r="F49" s="224" t="s">
        <v>353</v>
      </c>
      <c r="G49" s="225" t="s">
        <v>169</v>
      </c>
      <c r="H49" s="226" t="s">
        <v>323</v>
      </c>
      <c r="I49" s="226" t="s">
        <v>323</v>
      </c>
      <c r="J49" s="226" t="s">
        <v>323</v>
      </c>
      <c r="K49" s="226" t="s">
        <v>323</v>
      </c>
      <c r="L49" s="226" t="s">
        <v>323</v>
      </c>
      <c r="M49" s="226" t="s">
        <v>323</v>
      </c>
      <c r="N49" s="226" t="s">
        <v>323</v>
      </c>
      <c r="O49" s="226" t="s">
        <v>323</v>
      </c>
      <c r="P49" s="226" t="s">
        <v>323</v>
      </c>
      <c r="Q49" s="226" t="s">
        <v>323</v>
      </c>
      <c r="R49" s="226" t="s">
        <v>323</v>
      </c>
      <c r="S49" s="226" t="s">
        <v>323</v>
      </c>
      <c r="T49" s="586" t="s">
        <v>323</v>
      </c>
      <c r="U49" s="599" t="s">
        <v>323</v>
      </c>
    </row>
    <row r="50" spans="1:21">
      <c r="A50" s="227"/>
      <c r="B50" s="228" t="s">
        <v>324</v>
      </c>
      <c r="C50" s="210" t="s">
        <v>328</v>
      </c>
      <c r="D50" s="209" t="s">
        <v>329</v>
      </c>
      <c r="E50" s="211">
        <v>0</v>
      </c>
      <c r="F50" s="211">
        <v>0</v>
      </c>
      <c r="G50" s="229">
        <v>0</v>
      </c>
      <c r="H50" s="230">
        <v>0.65972222222222221</v>
      </c>
      <c r="I50" s="230">
        <v>0.67361111111111105</v>
      </c>
      <c r="J50" s="230">
        <v>0.70138888888888884</v>
      </c>
      <c r="K50" s="230">
        <v>0.71527777777777779</v>
      </c>
      <c r="L50" s="230">
        <v>0.75</v>
      </c>
      <c r="M50" s="230">
        <v>0.76388888888888884</v>
      </c>
      <c r="N50" s="230">
        <v>0.78125</v>
      </c>
      <c r="O50" s="230">
        <v>0.80555555555555547</v>
      </c>
      <c r="P50" s="230">
        <v>0.82638888888888884</v>
      </c>
      <c r="Q50" s="230">
        <v>0.84375</v>
      </c>
      <c r="R50" s="230">
        <v>0.88888888888888884</v>
      </c>
      <c r="S50" s="230">
        <v>0.92708333333333326</v>
      </c>
      <c r="T50" s="587">
        <v>0.94097222222222221</v>
      </c>
      <c r="U50" s="600">
        <v>0.96875</v>
      </c>
    </row>
    <row r="51" spans="1:21">
      <c r="A51" s="227"/>
      <c r="B51" s="228" t="s">
        <v>327</v>
      </c>
      <c r="C51" s="210" t="s">
        <v>333</v>
      </c>
      <c r="D51" s="209" t="s">
        <v>326</v>
      </c>
      <c r="E51" s="211">
        <v>0.8</v>
      </c>
      <c r="F51" s="211">
        <f>E51+F50</f>
        <v>0.8</v>
      </c>
      <c r="G51" s="212">
        <v>6.9444444444444436E-4</v>
      </c>
      <c r="H51" s="230">
        <f>G51+H50</f>
        <v>0.66041666666666665</v>
      </c>
      <c r="I51" s="230">
        <f>G51+I50</f>
        <v>0.67430555555555549</v>
      </c>
      <c r="J51" s="230">
        <f>G51+J50</f>
        <v>0.70208333333333328</v>
      </c>
      <c r="K51" s="230">
        <f>G51+K50</f>
        <v>0.71597222222222223</v>
      </c>
      <c r="L51" s="230">
        <f>G51+L50</f>
        <v>0.75069444444444444</v>
      </c>
      <c r="M51" s="230">
        <f>G51+M50</f>
        <v>0.76458333333333328</v>
      </c>
      <c r="N51" s="230">
        <f>G51+N50</f>
        <v>0.78194444444444444</v>
      </c>
      <c r="O51" s="230">
        <f>G51+O50</f>
        <v>0.80624999999999991</v>
      </c>
      <c r="P51" s="230">
        <f>G51+P50</f>
        <v>0.82708333333333328</v>
      </c>
      <c r="Q51" s="230">
        <f>G51+Q50</f>
        <v>0.84444444444444444</v>
      </c>
      <c r="R51" s="230">
        <f>G51+R50</f>
        <v>0.88958333333333328</v>
      </c>
      <c r="S51" s="230">
        <f>G51+S50</f>
        <v>0.9277777777777777</v>
      </c>
      <c r="T51" s="587">
        <f>G51+T50</f>
        <v>0.94166666666666665</v>
      </c>
      <c r="U51" s="601">
        <f>G51+U50</f>
        <v>0.96944444444444444</v>
      </c>
    </row>
    <row r="52" spans="1:21">
      <c r="A52" s="227"/>
      <c r="B52" s="228" t="s">
        <v>332</v>
      </c>
      <c r="C52" s="210" t="s">
        <v>335</v>
      </c>
      <c r="D52" s="209" t="s">
        <v>336</v>
      </c>
      <c r="E52" s="213">
        <v>0.8</v>
      </c>
      <c r="F52" s="211">
        <f t="shared" ref="F52:F59" si="12">F51+E52</f>
        <v>1.6</v>
      </c>
      <c r="G52" s="231">
        <v>6.9444444444444436E-4</v>
      </c>
      <c r="H52" s="230">
        <f t="shared" ref="H52:H59" si="13">H51+G52</f>
        <v>0.66111111111111109</v>
      </c>
      <c r="I52" s="230">
        <f t="shared" ref="I52:I59" si="14">I51+G52</f>
        <v>0.67499999999999993</v>
      </c>
      <c r="J52" s="230">
        <f t="shared" ref="J52:J59" si="15">J51+G52</f>
        <v>0.70277777777777772</v>
      </c>
      <c r="K52" s="230">
        <f t="shared" ref="K52:K59" si="16">K51+G52</f>
        <v>0.71666666666666667</v>
      </c>
      <c r="L52" s="230">
        <f t="shared" ref="L52:L59" si="17">L51+G52</f>
        <v>0.75138888888888888</v>
      </c>
      <c r="M52" s="230">
        <f t="shared" ref="M52:M59" si="18">M51+G52</f>
        <v>0.76527777777777772</v>
      </c>
      <c r="N52" s="230">
        <f t="shared" ref="N52:N59" si="19">N51+G52</f>
        <v>0.78263888888888888</v>
      </c>
      <c r="O52" s="230">
        <f t="shared" ref="O52:O59" si="20">O51+G52</f>
        <v>0.80694444444444435</v>
      </c>
      <c r="P52" s="230">
        <f t="shared" ref="P52:P59" si="21">P51+G52</f>
        <v>0.82777777777777772</v>
      </c>
      <c r="Q52" s="230">
        <f t="shared" ref="Q52:Q59" si="22">Q51+G52</f>
        <v>0.84513888888888888</v>
      </c>
      <c r="R52" s="230">
        <f t="shared" ref="R52:R59" si="23">R51+G52</f>
        <v>0.89027777777777772</v>
      </c>
      <c r="S52" s="230">
        <f t="shared" ref="S52:S59" si="24">S51+G52</f>
        <v>0.92847222222222214</v>
      </c>
      <c r="T52" s="587">
        <f>T51+G52</f>
        <v>0.94236111111111109</v>
      </c>
      <c r="U52" s="601">
        <f t="shared" ref="U52:U59" si="25">G52+U51</f>
        <v>0.97013888888888888</v>
      </c>
    </row>
    <row r="53" spans="1:21">
      <c r="A53" s="227"/>
      <c r="B53" s="228" t="s">
        <v>334</v>
      </c>
      <c r="C53" s="210" t="s">
        <v>338</v>
      </c>
      <c r="D53" s="209" t="s">
        <v>336</v>
      </c>
      <c r="E53" s="213">
        <v>0.4</v>
      </c>
      <c r="F53" s="211">
        <f t="shared" si="12"/>
        <v>2</v>
      </c>
      <c r="G53" s="231">
        <v>6.9444444444444436E-4</v>
      </c>
      <c r="H53" s="230">
        <f t="shared" si="13"/>
        <v>0.66180555555555554</v>
      </c>
      <c r="I53" s="230">
        <f t="shared" si="14"/>
        <v>0.67569444444444438</v>
      </c>
      <c r="J53" s="230">
        <f t="shared" si="15"/>
        <v>0.70347222222222217</v>
      </c>
      <c r="K53" s="230">
        <f t="shared" si="16"/>
        <v>0.71736111111111112</v>
      </c>
      <c r="L53" s="230">
        <f t="shared" si="17"/>
        <v>0.75208333333333333</v>
      </c>
      <c r="M53" s="230">
        <f t="shared" si="18"/>
        <v>0.76597222222222217</v>
      </c>
      <c r="N53" s="230">
        <f t="shared" si="19"/>
        <v>0.78333333333333333</v>
      </c>
      <c r="O53" s="230">
        <f t="shared" si="20"/>
        <v>0.8076388888888888</v>
      </c>
      <c r="P53" s="230">
        <f t="shared" si="21"/>
        <v>0.82847222222222217</v>
      </c>
      <c r="Q53" s="230">
        <f t="shared" si="22"/>
        <v>0.84583333333333333</v>
      </c>
      <c r="R53" s="230">
        <f t="shared" si="23"/>
        <v>0.89097222222222217</v>
      </c>
      <c r="S53" s="230">
        <f t="shared" si="24"/>
        <v>0.92916666666666659</v>
      </c>
      <c r="T53" s="587">
        <f>T52+G53</f>
        <v>0.94305555555555554</v>
      </c>
      <c r="U53" s="601">
        <f t="shared" si="25"/>
        <v>0.97083333333333333</v>
      </c>
    </row>
    <row r="54" spans="1:21">
      <c r="A54" s="227"/>
      <c r="B54" s="228" t="s">
        <v>337</v>
      </c>
      <c r="C54" s="210" t="s">
        <v>340</v>
      </c>
      <c r="D54" s="209" t="s">
        <v>336</v>
      </c>
      <c r="E54" s="213">
        <v>1.2</v>
      </c>
      <c r="F54" s="211">
        <f t="shared" si="12"/>
        <v>3.2</v>
      </c>
      <c r="G54" s="231">
        <v>6.9444444444444436E-4</v>
      </c>
      <c r="H54" s="230">
        <f t="shared" si="13"/>
        <v>0.66249999999999998</v>
      </c>
      <c r="I54" s="230">
        <f t="shared" si="14"/>
        <v>0.67638888888888882</v>
      </c>
      <c r="J54" s="230">
        <f t="shared" si="15"/>
        <v>0.70416666666666661</v>
      </c>
      <c r="K54" s="230">
        <f t="shared" si="16"/>
        <v>0.71805555555555556</v>
      </c>
      <c r="L54" s="230">
        <f t="shared" si="17"/>
        <v>0.75277777777777777</v>
      </c>
      <c r="M54" s="230">
        <f t="shared" si="18"/>
        <v>0.76666666666666661</v>
      </c>
      <c r="N54" s="230">
        <f t="shared" si="19"/>
        <v>0.78402777777777777</v>
      </c>
      <c r="O54" s="230">
        <f t="shared" si="20"/>
        <v>0.80833333333333324</v>
      </c>
      <c r="P54" s="230">
        <f t="shared" si="21"/>
        <v>0.82916666666666661</v>
      </c>
      <c r="Q54" s="230">
        <f t="shared" si="22"/>
        <v>0.84652777777777777</v>
      </c>
      <c r="R54" s="230">
        <f t="shared" si="23"/>
        <v>0.89166666666666661</v>
      </c>
      <c r="S54" s="230">
        <f t="shared" si="24"/>
        <v>0.92986111111111103</v>
      </c>
      <c r="T54" s="587">
        <f>T53+G54</f>
        <v>0.94374999999999998</v>
      </c>
      <c r="U54" s="601">
        <f t="shared" si="25"/>
        <v>0.97152777777777777</v>
      </c>
    </row>
    <row r="55" spans="1:21">
      <c r="A55" s="227"/>
      <c r="B55" s="228" t="s">
        <v>339</v>
      </c>
      <c r="C55" s="210" t="s">
        <v>342</v>
      </c>
      <c r="D55" s="209" t="s">
        <v>336</v>
      </c>
      <c r="E55" s="213">
        <v>0.6</v>
      </c>
      <c r="F55" s="211">
        <f t="shared" si="12"/>
        <v>3.8000000000000003</v>
      </c>
      <c r="G55" s="231">
        <v>6.9444444444444436E-4</v>
      </c>
      <c r="H55" s="230">
        <f t="shared" si="13"/>
        <v>0.66319444444444442</v>
      </c>
      <c r="I55" s="230">
        <f t="shared" si="14"/>
        <v>0.67708333333333326</v>
      </c>
      <c r="J55" s="230">
        <f t="shared" si="15"/>
        <v>0.70486111111111105</v>
      </c>
      <c r="K55" s="230">
        <f t="shared" si="16"/>
        <v>0.71875</v>
      </c>
      <c r="L55" s="230">
        <f t="shared" si="17"/>
        <v>0.75347222222222221</v>
      </c>
      <c r="M55" s="230">
        <f t="shared" si="18"/>
        <v>0.76736111111111105</v>
      </c>
      <c r="N55" s="230">
        <f t="shared" si="19"/>
        <v>0.78472222222222221</v>
      </c>
      <c r="O55" s="230">
        <f t="shared" si="20"/>
        <v>0.80902777777777768</v>
      </c>
      <c r="P55" s="230">
        <f t="shared" si="21"/>
        <v>0.82986111111111105</v>
      </c>
      <c r="Q55" s="230">
        <f t="shared" si="22"/>
        <v>0.84722222222222221</v>
      </c>
      <c r="R55" s="230">
        <f t="shared" si="23"/>
        <v>0.89236111111111105</v>
      </c>
      <c r="S55" s="230">
        <f t="shared" si="24"/>
        <v>0.93055555555555547</v>
      </c>
      <c r="T55" s="587">
        <f>T54+G55</f>
        <v>0.94444444444444442</v>
      </c>
      <c r="U55" s="601">
        <f t="shared" si="25"/>
        <v>0.97222222222222221</v>
      </c>
    </row>
    <row r="56" spans="1:21">
      <c r="A56" s="227"/>
      <c r="B56" s="228" t="s">
        <v>341</v>
      </c>
      <c r="C56" s="210" t="s">
        <v>344</v>
      </c>
      <c r="D56" s="209" t="s">
        <v>336</v>
      </c>
      <c r="E56" s="213">
        <v>0.3</v>
      </c>
      <c r="F56" s="211">
        <f t="shared" si="12"/>
        <v>4.1000000000000005</v>
      </c>
      <c r="G56" s="231">
        <v>6.9444444444444436E-4</v>
      </c>
      <c r="H56" s="230">
        <f t="shared" si="13"/>
        <v>0.66388888888888886</v>
      </c>
      <c r="I56" s="230">
        <f t="shared" si="14"/>
        <v>0.6777777777777777</v>
      </c>
      <c r="J56" s="230">
        <f t="shared" si="15"/>
        <v>0.70555555555555549</v>
      </c>
      <c r="K56" s="230">
        <f t="shared" si="16"/>
        <v>0.71944444444444444</v>
      </c>
      <c r="L56" s="230">
        <f t="shared" si="17"/>
        <v>0.75416666666666665</v>
      </c>
      <c r="M56" s="230">
        <f t="shared" si="18"/>
        <v>0.76805555555555549</v>
      </c>
      <c r="N56" s="230">
        <f t="shared" si="19"/>
        <v>0.78541666666666665</v>
      </c>
      <c r="O56" s="230">
        <f t="shared" si="20"/>
        <v>0.80972222222222212</v>
      </c>
      <c r="P56" s="230">
        <f t="shared" si="21"/>
        <v>0.83055555555555549</v>
      </c>
      <c r="Q56" s="230">
        <f t="shared" si="22"/>
        <v>0.84791666666666665</v>
      </c>
      <c r="R56" s="230">
        <f t="shared" si="23"/>
        <v>0.89305555555555549</v>
      </c>
      <c r="S56" s="230">
        <f t="shared" si="24"/>
        <v>0.93124999999999991</v>
      </c>
      <c r="T56" s="587">
        <f>T55+G56</f>
        <v>0.94513888888888886</v>
      </c>
      <c r="U56" s="601">
        <f t="shared" si="25"/>
        <v>0.97291666666666665</v>
      </c>
    </row>
    <row r="57" spans="1:21">
      <c r="A57" s="227"/>
      <c r="B57" s="228" t="s">
        <v>343</v>
      </c>
      <c r="C57" s="210" t="s">
        <v>346</v>
      </c>
      <c r="D57" s="209" t="s">
        <v>329</v>
      </c>
      <c r="E57" s="213">
        <v>0.4</v>
      </c>
      <c r="F57" s="211">
        <f t="shared" si="12"/>
        <v>4.5000000000000009</v>
      </c>
      <c r="G57" s="231">
        <v>6.9444444444444436E-4</v>
      </c>
      <c r="H57" s="230">
        <f t="shared" si="13"/>
        <v>0.6645833333333333</v>
      </c>
      <c r="I57" s="230">
        <f t="shared" si="14"/>
        <v>0.67847222222222214</v>
      </c>
      <c r="J57" s="230">
        <f t="shared" si="15"/>
        <v>0.70624999999999993</v>
      </c>
      <c r="K57" s="230">
        <f t="shared" si="16"/>
        <v>0.72013888888888888</v>
      </c>
      <c r="L57" s="230">
        <f t="shared" si="17"/>
        <v>0.75486111111111109</v>
      </c>
      <c r="M57" s="230">
        <f t="shared" si="18"/>
        <v>0.76874999999999993</v>
      </c>
      <c r="N57" s="230">
        <f t="shared" si="19"/>
        <v>0.78611111111111109</v>
      </c>
      <c r="O57" s="230">
        <f t="shared" si="20"/>
        <v>0.81041666666666656</v>
      </c>
      <c r="P57" s="230">
        <f t="shared" si="21"/>
        <v>0.83124999999999993</v>
      </c>
      <c r="Q57" s="230">
        <f t="shared" si="22"/>
        <v>0.84861111111111109</v>
      </c>
      <c r="R57" s="230">
        <f t="shared" si="23"/>
        <v>0.89374999999999993</v>
      </c>
      <c r="S57" s="230">
        <f t="shared" si="24"/>
        <v>0.93194444444444435</v>
      </c>
      <c r="T57" s="587">
        <f>T56+G57</f>
        <v>0.9458333333333333</v>
      </c>
      <c r="U57" s="601">
        <f t="shared" si="25"/>
        <v>0.97361111111111109</v>
      </c>
    </row>
    <row r="58" spans="1:21">
      <c r="A58" s="227"/>
      <c r="B58" s="228" t="s">
        <v>345</v>
      </c>
      <c r="C58" s="210" t="s">
        <v>348</v>
      </c>
      <c r="D58" s="209" t="s">
        <v>329</v>
      </c>
      <c r="E58" s="213">
        <v>0.4</v>
      </c>
      <c r="F58" s="211">
        <f t="shared" si="12"/>
        <v>4.9000000000000012</v>
      </c>
      <c r="G58" s="231">
        <v>6.9444444444444436E-4</v>
      </c>
      <c r="H58" s="230">
        <f t="shared" si="13"/>
        <v>0.66527777777777775</v>
      </c>
      <c r="I58" s="230">
        <f t="shared" si="14"/>
        <v>0.67916666666666659</v>
      </c>
      <c r="J58" s="230">
        <f t="shared" si="15"/>
        <v>0.70694444444444438</v>
      </c>
      <c r="K58" s="230">
        <f t="shared" si="16"/>
        <v>0.72083333333333333</v>
      </c>
      <c r="L58" s="230">
        <f t="shared" si="17"/>
        <v>0.75555555555555554</v>
      </c>
      <c r="M58" s="230">
        <f t="shared" si="18"/>
        <v>0.76944444444444438</v>
      </c>
      <c r="N58" s="230">
        <f t="shared" si="19"/>
        <v>0.78680555555555554</v>
      </c>
      <c r="O58" s="230">
        <f t="shared" si="20"/>
        <v>0.81111111111111101</v>
      </c>
      <c r="P58" s="230">
        <f t="shared" si="21"/>
        <v>0.83194444444444438</v>
      </c>
      <c r="Q58" s="230">
        <f t="shared" si="22"/>
        <v>0.84930555555555554</v>
      </c>
      <c r="R58" s="230">
        <f t="shared" si="23"/>
        <v>0.89444444444444438</v>
      </c>
      <c r="S58" s="230">
        <f t="shared" si="24"/>
        <v>0.9326388888888888</v>
      </c>
      <c r="T58" s="587">
        <f>T57+G58</f>
        <v>0.94652777777777775</v>
      </c>
      <c r="U58" s="601">
        <f t="shared" si="25"/>
        <v>0.97430555555555554</v>
      </c>
    </row>
    <row r="59" spans="1:21">
      <c r="A59" s="227"/>
      <c r="B59" s="228" t="s">
        <v>347</v>
      </c>
      <c r="C59" s="210" t="s">
        <v>350</v>
      </c>
      <c r="D59" s="209" t="s">
        <v>329</v>
      </c>
      <c r="E59" s="213">
        <v>0.6</v>
      </c>
      <c r="F59" s="211">
        <f t="shared" si="12"/>
        <v>5.5000000000000009</v>
      </c>
      <c r="G59" s="231">
        <v>6.9444444444444436E-4</v>
      </c>
      <c r="H59" s="230">
        <f t="shared" si="13"/>
        <v>0.66597222222222219</v>
      </c>
      <c r="I59" s="230">
        <f t="shared" si="14"/>
        <v>0.67986111111111103</v>
      </c>
      <c r="J59" s="230">
        <f t="shared" si="15"/>
        <v>0.70763888888888882</v>
      </c>
      <c r="K59" s="230">
        <f t="shared" si="16"/>
        <v>0.72152777777777777</v>
      </c>
      <c r="L59" s="230">
        <f t="shared" si="17"/>
        <v>0.75624999999999998</v>
      </c>
      <c r="M59" s="230">
        <f t="shared" si="18"/>
        <v>0.77013888888888882</v>
      </c>
      <c r="N59" s="230">
        <f t="shared" si="19"/>
        <v>0.78749999999999998</v>
      </c>
      <c r="O59" s="230">
        <f t="shared" si="20"/>
        <v>0.81180555555555545</v>
      </c>
      <c r="P59" s="230">
        <f t="shared" si="21"/>
        <v>0.83263888888888882</v>
      </c>
      <c r="Q59" s="230">
        <f t="shared" si="22"/>
        <v>0.85</v>
      </c>
      <c r="R59" s="230">
        <f t="shared" si="23"/>
        <v>0.89513888888888882</v>
      </c>
      <c r="S59" s="230">
        <f t="shared" si="24"/>
        <v>0.93333333333333324</v>
      </c>
      <c r="T59" s="587">
        <f>T58+G59</f>
        <v>0.94722222222222219</v>
      </c>
      <c r="U59" s="601">
        <f t="shared" si="25"/>
        <v>0.97499999999999998</v>
      </c>
    </row>
    <row r="60" spans="1:21">
      <c r="A60" s="227"/>
      <c r="B60" s="540" t="s">
        <v>169</v>
      </c>
      <c r="C60" s="540"/>
      <c r="D60" s="540"/>
      <c r="E60" s="540"/>
      <c r="F60" s="540"/>
      <c r="G60" s="540"/>
      <c r="H60" s="212">
        <f t="shared" ref="H60:T60" si="26">H59-H50</f>
        <v>6.2499999999999778E-3</v>
      </c>
      <c r="I60" s="212">
        <f t="shared" si="26"/>
        <v>6.2499999999999778E-3</v>
      </c>
      <c r="J60" s="212">
        <f t="shared" si="26"/>
        <v>6.2499999999999778E-3</v>
      </c>
      <c r="K60" s="212">
        <f t="shared" si="26"/>
        <v>6.2499999999999778E-3</v>
      </c>
      <c r="L60" s="212">
        <f t="shared" si="26"/>
        <v>6.2499999999999778E-3</v>
      </c>
      <c r="M60" s="212">
        <f t="shared" si="26"/>
        <v>6.2499999999999778E-3</v>
      </c>
      <c r="N60" s="212">
        <f t="shared" si="26"/>
        <v>6.2499999999999778E-3</v>
      </c>
      <c r="O60" s="212">
        <f t="shared" si="26"/>
        <v>6.2499999999999778E-3</v>
      </c>
      <c r="P60" s="212">
        <f t="shared" si="26"/>
        <v>6.2499999999999778E-3</v>
      </c>
      <c r="Q60" s="212">
        <f t="shared" si="26"/>
        <v>6.2499999999999778E-3</v>
      </c>
      <c r="R60" s="212">
        <f t="shared" si="26"/>
        <v>6.2499999999999778E-3</v>
      </c>
      <c r="S60" s="212">
        <f t="shared" si="26"/>
        <v>6.2499999999999778E-3</v>
      </c>
      <c r="T60" s="231">
        <f t="shared" si="26"/>
        <v>6.2499999999999778E-3</v>
      </c>
      <c r="U60" s="602">
        <f>U59-U50</f>
        <v>6.2499999999999778E-3</v>
      </c>
    </row>
    <row r="61" spans="1:21">
      <c r="A61" s="227"/>
      <c r="B61" s="540" t="s">
        <v>351</v>
      </c>
      <c r="C61" s="540"/>
      <c r="D61" s="540"/>
      <c r="E61" s="540"/>
      <c r="F61" s="540"/>
      <c r="G61" s="540"/>
      <c r="H61" s="214">
        <v>36.700000000000003</v>
      </c>
      <c r="I61" s="214">
        <v>36.700000000000003</v>
      </c>
      <c r="J61" s="214">
        <v>36.700000000000003</v>
      </c>
      <c r="K61" s="214">
        <v>36.700000000000003</v>
      </c>
      <c r="L61" s="214">
        <v>36.700000000000003</v>
      </c>
      <c r="M61" s="214">
        <v>36.700000000000003</v>
      </c>
      <c r="N61" s="214">
        <v>36.700000000000003</v>
      </c>
      <c r="O61" s="214">
        <v>36.700000000000003</v>
      </c>
      <c r="P61" s="214">
        <v>36.700000000000003</v>
      </c>
      <c r="Q61" s="214">
        <v>36.700000000000003</v>
      </c>
      <c r="R61" s="214">
        <v>36.700000000000003</v>
      </c>
      <c r="S61" s="214">
        <v>36.700000000000003</v>
      </c>
      <c r="T61" s="588">
        <v>36.700000000000003</v>
      </c>
      <c r="U61" s="603">
        <v>36.700000000000003</v>
      </c>
    </row>
    <row r="62" spans="1:21">
      <c r="A62" s="227"/>
      <c r="B62" s="540" t="s">
        <v>352</v>
      </c>
      <c r="C62" s="540"/>
      <c r="D62" s="540"/>
      <c r="E62" s="540"/>
      <c r="F62" s="540"/>
      <c r="G62" s="540"/>
      <c r="H62" s="232">
        <v>10</v>
      </c>
      <c r="I62" s="232">
        <v>10</v>
      </c>
      <c r="J62" s="232">
        <v>10</v>
      </c>
      <c r="K62" s="232">
        <v>10</v>
      </c>
      <c r="L62" s="232">
        <v>10</v>
      </c>
      <c r="M62" s="232">
        <v>10</v>
      </c>
      <c r="N62" s="232">
        <v>10</v>
      </c>
      <c r="O62" s="232">
        <v>10</v>
      </c>
      <c r="P62" s="232">
        <v>10</v>
      </c>
      <c r="Q62" s="232">
        <v>10</v>
      </c>
      <c r="R62" s="232">
        <v>10</v>
      </c>
      <c r="S62" s="232">
        <v>10</v>
      </c>
      <c r="T62" s="589">
        <v>10</v>
      </c>
      <c r="U62" s="603">
        <v>10</v>
      </c>
    </row>
    <row r="63" spans="1:21">
      <c r="A63" s="233"/>
      <c r="B63" s="234" t="s">
        <v>354</v>
      </c>
      <c r="C63" s="176"/>
      <c r="D63" s="176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</row>
    <row r="64" spans="1:21">
      <c r="A64" s="208"/>
      <c r="B64" s="235"/>
      <c r="C64" s="236"/>
      <c r="D64" s="236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</row>
    <row r="65" spans="1:21" ht="15">
      <c r="A65" s="237"/>
      <c r="B65" s="547" t="s">
        <v>355</v>
      </c>
      <c r="C65" s="547"/>
      <c r="D65" s="547"/>
      <c r="E65" s="547"/>
      <c r="F65" s="547"/>
      <c r="G65" s="547"/>
      <c r="H65" s="547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239"/>
    </row>
    <row r="66" spans="1:21">
      <c r="A66" s="233"/>
      <c r="B66" s="546" t="s">
        <v>356</v>
      </c>
      <c r="C66" s="546"/>
      <c r="D66" s="546"/>
      <c r="E66" s="546"/>
      <c r="F66" s="546"/>
      <c r="G66" s="546"/>
      <c r="H66" s="546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</row>
    <row r="67" spans="1:21">
      <c r="A67" s="233"/>
      <c r="B67" s="546" t="s">
        <v>357</v>
      </c>
      <c r="C67" s="546"/>
      <c r="D67" s="546"/>
      <c r="E67" s="546"/>
      <c r="F67" s="546"/>
      <c r="G67" s="546"/>
      <c r="H67" s="546"/>
      <c r="I67" s="546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</row>
    <row r="68" spans="1:21">
      <c r="A68" s="233"/>
      <c r="B68" s="546" t="s">
        <v>358</v>
      </c>
      <c r="C68" s="546"/>
      <c r="D68" s="546"/>
      <c r="E68" s="546"/>
      <c r="F68" s="546"/>
      <c r="G68" s="546"/>
      <c r="H68" s="546"/>
      <c r="I68" s="240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</row>
    <row r="69" spans="1:21">
      <c r="A69" s="208"/>
      <c r="B69" s="241"/>
      <c r="C69" s="241"/>
      <c r="D69" s="241"/>
      <c r="E69" s="241"/>
      <c r="F69" s="241"/>
      <c r="G69" s="241"/>
      <c r="H69" s="241"/>
      <c r="I69" s="241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</row>
    <row r="70" spans="1:21" ht="15">
      <c r="A70" s="237"/>
      <c r="B70" s="238" t="s">
        <v>359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174"/>
      <c r="S70" s="174"/>
      <c r="T70" s="174"/>
      <c r="U70" s="239"/>
    </row>
    <row r="71" spans="1:21">
      <c r="A71" s="233"/>
      <c r="B71" s="240" t="s">
        <v>360</v>
      </c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178"/>
      <c r="S71" s="178"/>
      <c r="T71" s="178"/>
    </row>
    <row r="72" spans="1:21" ht="15">
      <c r="A72" s="233"/>
      <c r="B72" s="240" t="s">
        <v>361</v>
      </c>
      <c r="C72" s="240"/>
      <c r="D72" s="240"/>
      <c r="E72" s="240"/>
      <c r="F72" s="240"/>
      <c r="G72" s="240"/>
      <c r="H72" s="242"/>
      <c r="I72" s="242"/>
      <c r="J72" s="242"/>
      <c r="K72" s="174"/>
      <c r="L72" s="178"/>
      <c r="M72" s="178"/>
      <c r="N72" s="178"/>
      <c r="O72" s="178"/>
      <c r="P72" s="178"/>
      <c r="Q72" s="178"/>
      <c r="R72" s="178"/>
      <c r="S72" s="178"/>
      <c r="T72" s="178"/>
    </row>
    <row r="73" spans="1:21" ht="15">
      <c r="A73" s="233"/>
      <c r="B73" s="240" t="s">
        <v>362</v>
      </c>
      <c r="C73" s="240"/>
      <c r="D73" s="240"/>
      <c r="E73" s="240"/>
      <c r="F73" s="240"/>
      <c r="G73" s="240"/>
      <c r="H73" s="174"/>
      <c r="I73" s="174"/>
      <c r="J73" s="174"/>
      <c r="K73" s="174"/>
      <c r="L73" s="178"/>
      <c r="M73" s="178"/>
      <c r="N73" s="178"/>
      <c r="O73" s="178"/>
      <c r="P73" s="178"/>
      <c r="Q73" s="178"/>
      <c r="R73" s="178"/>
      <c r="S73" s="178"/>
      <c r="T73" s="178"/>
    </row>
    <row r="74" spans="1:21">
      <c r="A74" s="233"/>
      <c r="B74" s="178"/>
      <c r="C74" s="178"/>
      <c r="P74"/>
    </row>
    <row r="75" spans="1:21">
      <c r="P75"/>
    </row>
    <row r="76" spans="1:21">
      <c r="P76"/>
    </row>
    <row r="77" spans="1:21">
      <c r="P77"/>
    </row>
    <row r="78" spans="1:21">
      <c r="P78"/>
    </row>
    <row r="79" spans="1:21">
      <c r="P79"/>
    </row>
    <row r="80" spans="1:21">
      <c r="P80"/>
    </row>
    <row r="81" spans="16:16">
      <c r="P81"/>
    </row>
    <row r="82" spans="16:16">
      <c r="P82"/>
    </row>
    <row r="83" spans="16:16">
      <c r="P83"/>
    </row>
    <row r="84" spans="16:16">
      <c r="P84"/>
    </row>
  </sheetData>
  <mergeCells count="21">
    <mergeCell ref="B66:H66"/>
    <mergeCell ref="B67:I67"/>
    <mergeCell ref="B68:H68"/>
    <mergeCell ref="B46:T46"/>
    <mergeCell ref="B47:G47"/>
    <mergeCell ref="B48:G48"/>
    <mergeCell ref="B60:G60"/>
    <mergeCell ref="B61:G61"/>
    <mergeCell ref="B62:G62"/>
    <mergeCell ref="B65:H65"/>
    <mergeCell ref="B40:H40"/>
    <mergeCell ref="A14:F14"/>
    <mergeCell ref="A16:K16"/>
    <mergeCell ref="A17:C17"/>
    <mergeCell ref="A19:AE19"/>
    <mergeCell ref="A20:AE20"/>
    <mergeCell ref="B22:AE22"/>
    <mergeCell ref="B23:H23"/>
    <mergeCell ref="B24:H24"/>
    <mergeCell ref="B38:H38"/>
    <mergeCell ref="B39:H39"/>
  </mergeCells>
  <pageMargins left="0.47204724409448823" right="0.27559055118110237" top="1.1811023622047243" bottom="1.4570866141732284" header="0.78740157480314954" footer="1.0633858267716536"/>
  <pageSetup paperSize="9" scale="65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EDE0-406E-4008-8359-518F7D4FF074}">
  <sheetPr>
    <pageSetUpPr fitToPage="1"/>
  </sheetPr>
  <dimension ref="A1:U39"/>
  <sheetViews>
    <sheetView topLeftCell="A16" workbookViewId="0">
      <selection activeCell="R19" sqref="R19"/>
    </sheetView>
  </sheetViews>
  <sheetFormatPr defaultRowHeight="14.25"/>
  <cols>
    <col min="1" max="1" width="1.875" customWidth="1"/>
    <col min="2" max="2" width="4.375" customWidth="1"/>
    <col min="3" max="3" width="27.5" customWidth="1"/>
    <col min="4" max="4" width="7.25" customWidth="1"/>
    <col min="5" max="5" width="10.125" customWidth="1"/>
    <col min="6" max="6" width="9.625" customWidth="1"/>
    <col min="7" max="7" width="8.875" customWidth="1"/>
    <col min="8" max="21" width="5.25" customWidth="1"/>
    <col min="22" max="1023" width="10.625" customWidth="1"/>
    <col min="1024" max="1024" width="9" customWidth="1"/>
  </cols>
  <sheetData>
    <row r="1" spans="1:21">
      <c r="A1" s="1"/>
      <c r="B1" s="1"/>
      <c r="C1" s="1"/>
      <c r="D1" s="1"/>
      <c r="E1" s="1"/>
      <c r="F1" s="1"/>
      <c r="G1" s="1"/>
      <c r="H1" s="1"/>
      <c r="I1" s="21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13.9" customHeight="1">
      <c r="A3" s="192"/>
      <c r="B3" s="545" t="s">
        <v>311</v>
      </c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</row>
    <row r="4" spans="1:21">
      <c r="A4" s="219"/>
      <c r="B4" s="540" t="s">
        <v>7</v>
      </c>
      <c r="C4" s="540"/>
      <c r="D4" s="540"/>
      <c r="E4" s="540"/>
      <c r="F4" s="540"/>
      <c r="G4" s="540"/>
      <c r="H4" s="194">
        <v>247</v>
      </c>
      <c r="I4" s="194">
        <v>249</v>
      </c>
      <c r="J4" s="194">
        <v>251</v>
      </c>
      <c r="K4" s="194">
        <v>253</v>
      </c>
      <c r="L4" s="194">
        <v>255</v>
      </c>
      <c r="M4" s="194">
        <v>257</v>
      </c>
      <c r="N4" s="194">
        <v>259</v>
      </c>
      <c r="O4" s="194">
        <v>261</v>
      </c>
      <c r="P4" s="194">
        <v>263</v>
      </c>
      <c r="Q4" s="194">
        <v>265</v>
      </c>
      <c r="R4" s="194">
        <v>267</v>
      </c>
      <c r="S4" s="194">
        <v>269</v>
      </c>
      <c r="T4" s="194">
        <v>271</v>
      </c>
      <c r="U4" s="194">
        <v>273</v>
      </c>
    </row>
    <row r="5" spans="1:21">
      <c r="A5" s="220"/>
      <c r="B5" s="540" t="s">
        <v>312</v>
      </c>
      <c r="C5" s="540"/>
      <c r="D5" s="540"/>
      <c r="E5" s="540"/>
      <c r="F5" s="540"/>
      <c r="G5" s="540"/>
      <c r="H5" s="194" t="s">
        <v>313</v>
      </c>
      <c r="I5" s="194" t="s">
        <v>314</v>
      </c>
      <c r="J5" s="194" t="s">
        <v>313</v>
      </c>
      <c r="K5" s="194" t="s">
        <v>314</v>
      </c>
      <c r="L5" s="194" t="s">
        <v>313</v>
      </c>
      <c r="M5" s="194" t="s">
        <v>314</v>
      </c>
      <c r="N5" s="194" t="s">
        <v>313</v>
      </c>
      <c r="O5" s="194" t="s">
        <v>314</v>
      </c>
      <c r="P5" s="194" t="s">
        <v>314</v>
      </c>
      <c r="Q5" s="194" t="s">
        <v>314</v>
      </c>
      <c r="R5" s="194" t="s">
        <v>314</v>
      </c>
      <c r="S5" s="194" t="s">
        <v>314</v>
      </c>
      <c r="T5" s="194" t="s">
        <v>315</v>
      </c>
      <c r="U5" s="194" t="s">
        <v>313</v>
      </c>
    </row>
    <row r="6" spans="1:21" ht="54.95" customHeight="1">
      <c r="A6" s="221"/>
      <c r="B6" s="197" t="s">
        <v>317</v>
      </c>
      <c r="C6" s="222" t="s">
        <v>318</v>
      </c>
      <c r="D6" s="223" t="s">
        <v>319</v>
      </c>
      <c r="E6" s="224" t="s">
        <v>320</v>
      </c>
      <c r="F6" s="224" t="s">
        <v>353</v>
      </c>
      <c r="G6" s="225" t="s">
        <v>169</v>
      </c>
      <c r="H6" s="226" t="s">
        <v>323</v>
      </c>
      <c r="I6" s="226" t="s">
        <v>323</v>
      </c>
      <c r="J6" s="226" t="s">
        <v>323</v>
      </c>
      <c r="K6" s="226" t="s">
        <v>323</v>
      </c>
      <c r="L6" s="226" t="s">
        <v>323</v>
      </c>
      <c r="M6" s="226" t="s">
        <v>323</v>
      </c>
      <c r="N6" s="226" t="s">
        <v>323</v>
      </c>
      <c r="O6" s="226" t="s">
        <v>323</v>
      </c>
      <c r="P6" s="226" t="s">
        <v>323</v>
      </c>
      <c r="Q6" s="226" t="s">
        <v>323</v>
      </c>
      <c r="R6" s="226" t="s">
        <v>323</v>
      </c>
      <c r="S6" s="226" t="s">
        <v>323</v>
      </c>
      <c r="T6" s="226" t="s">
        <v>323</v>
      </c>
      <c r="U6" s="226" t="s">
        <v>323</v>
      </c>
    </row>
    <row r="7" spans="1:21">
      <c r="A7" s="227"/>
      <c r="B7" s="228" t="s">
        <v>324</v>
      </c>
      <c r="C7" s="210" t="s">
        <v>328</v>
      </c>
      <c r="D7" s="209" t="s">
        <v>329</v>
      </c>
      <c r="E7" s="211">
        <v>0</v>
      </c>
      <c r="F7" s="211">
        <v>0</v>
      </c>
      <c r="G7" s="229">
        <v>0</v>
      </c>
      <c r="H7" s="230">
        <v>0.65972222222222221</v>
      </c>
      <c r="I7" s="230">
        <v>0.67361111111111105</v>
      </c>
      <c r="J7" s="230">
        <v>0.70138888888888884</v>
      </c>
      <c r="K7" s="230">
        <v>0.71527777777777779</v>
      </c>
      <c r="L7" s="230">
        <v>0.75</v>
      </c>
      <c r="M7" s="230">
        <v>0.76388888888888884</v>
      </c>
      <c r="N7" s="230">
        <v>0.78125</v>
      </c>
      <c r="O7" s="230">
        <v>0.80555555555555547</v>
      </c>
      <c r="P7" s="230">
        <v>0.82638888888888884</v>
      </c>
      <c r="Q7" s="230">
        <v>0.84375</v>
      </c>
      <c r="R7" s="230">
        <v>0.88888888888888884</v>
      </c>
      <c r="S7" s="230">
        <v>0.92708333333333326</v>
      </c>
      <c r="T7" s="230">
        <v>0.94097222222222221</v>
      </c>
      <c r="U7" s="230">
        <v>0.96875</v>
      </c>
    </row>
    <row r="8" spans="1:21">
      <c r="A8" s="227"/>
      <c r="B8" s="228" t="s">
        <v>327</v>
      </c>
      <c r="C8" s="210" t="s">
        <v>333</v>
      </c>
      <c r="D8" s="209" t="s">
        <v>326</v>
      </c>
      <c r="E8" s="211">
        <v>0.8</v>
      </c>
      <c r="F8" s="211">
        <f>E8+F7</f>
        <v>0.8</v>
      </c>
      <c r="G8" s="212">
        <v>6.9444444444444436E-4</v>
      </c>
      <c r="H8" s="230">
        <f>G8+H7</f>
        <v>0.66041666666666665</v>
      </c>
      <c r="I8" s="230">
        <f>G8+I7</f>
        <v>0.67430555555555549</v>
      </c>
      <c r="J8" s="230">
        <f>G8+J7</f>
        <v>0.70208333333333328</v>
      </c>
      <c r="K8" s="230">
        <f>G8+K7</f>
        <v>0.71597222222222223</v>
      </c>
      <c r="L8" s="230">
        <f>G8+L7</f>
        <v>0.75069444444444444</v>
      </c>
      <c r="M8" s="230">
        <f>G8+M7</f>
        <v>0.76458333333333328</v>
      </c>
      <c r="N8" s="230">
        <f>G8+N7</f>
        <v>0.78194444444444444</v>
      </c>
      <c r="O8" s="230">
        <f>G8+O7</f>
        <v>0.80624999999999991</v>
      </c>
      <c r="P8" s="230">
        <f>G8+P7</f>
        <v>0.82708333333333328</v>
      </c>
      <c r="Q8" s="230">
        <f>G8+Q7</f>
        <v>0.84444444444444444</v>
      </c>
      <c r="R8" s="230">
        <f>G8+R7</f>
        <v>0.88958333333333328</v>
      </c>
      <c r="S8" s="230">
        <f>G8+S7</f>
        <v>0.9277777777777777</v>
      </c>
      <c r="T8" s="230">
        <f>G8+T7</f>
        <v>0.94166666666666665</v>
      </c>
      <c r="U8" s="230">
        <f>G8+U7</f>
        <v>0.96944444444444444</v>
      </c>
    </row>
    <row r="9" spans="1:21">
      <c r="A9" s="227"/>
      <c r="B9" s="228" t="s">
        <v>332</v>
      </c>
      <c r="C9" s="210" t="s">
        <v>335</v>
      </c>
      <c r="D9" s="209" t="s">
        <v>336</v>
      </c>
      <c r="E9" s="213">
        <v>0.8</v>
      </c>
      <c r="F9" s="211">
        <f t="shared" ref="F9:F16" si="0">F8+E9</f>
        <v>1.6</v>
      </c>
      <c r="G9" s="231">
        <v>6.9444444444444436E-4</v>
      </c>
      <c r="H9" s="230">
        <f t="shared" ref="H9:H16" si="1">H8+G9</f>
        <v>0.66111111111111109</v>
      </c>
      <c r="I9" s="230">
        <f t="shared" ref="I9:I16" si="2">I8+G9</f>
        <v>0.67499999999999993</v>
      </c>
      <c r="J9" s="230">
        <f t="shared" ref="J9:J16" si="3">J8+G9</f>
        <v>0.70277777777777772</v>
      </c>
      <c r="K9" s="230">
        <f t="shared" ref="K9:K16" si="4">K8+G9</f>
        <v>0.71666666666666667</v>
      </c>
      <c r="L9" s="230">
        <f t="shared" ref="L9:L16" si="5">L8+G9</f>
        <v>0.75138888888888888</v>
      </c>
      <c r="M9" s="230">
        <f t="shared" ref="M9:M16" si="6">M8+G9</f>
        <v>0.76527777777777772</v>
      </c>
      <c r="N9" s="230">
        <f t="shared" ref="N9:N16" si="7">N8+G9</f>
        <v>0.78263888888888888</v>
      </c>
      <c r="O9" s="230">
        <f t="shared" ref="O9:O16" si="8">O8+G9</f>
        <v>0.80694444444444435</v>
      </c>
      <c r="P9" s="230">
        <f t="shared" ref="P9:P16" si="9">P8+G9</f>
        <v>0.82777777777777772</v>
      </c>
      <c r="Q9" s="230">
        <f t="shared" ref="Q9:Q16" si="10">Q8+G9</f>
        <v>0.84513888888888888</v>
      </c>
      <c r="R9" s="230">
        <f t="shared" ref="R9:R16" si="11">R8+G9</f>
        <v>0.89027777777777772</v>
      </c>
      <c r="S9" s="230">
        <f t="shared" ref="S9:S16" si="12">S8+G9</f>
        <v>0.92847222222222214</v>
      </c>
      <c r="T9" s="230">
        <f t="shared" ref="T9:T16" si="13">T8+G9</f>
        <v>0.94236111111111109</v>
      </c>
      <c r="U9" s="230">
        <f t="shared" ref="U9:U16" si="14">U8+G9</f>
        <v>0.97013888888888888</v>
      </c>
    </row>
    <row r="10" spans="1:21">
      <c r="A10" s="227"/>
      <c r="B10" s="228" t="s">
        <v>334</v>
      </c>
      <c r="C10" s="210" t="s">
        <v>338</v>
      </c>
      <c r="D10" s="209" t="s">
        <v>336</v>
      </c>
      <c r="E10" s="213">
        <v>0.4</v>
      </c>
      <c r="F10" s="211">
        <f t="shared" si="0"/>
        <v>2</v>
      </c>
      <c r="G10" s="231">
        <v>6.9444444444444436E-4</v>
      </c>
      <c r="H10" s="230">
        <f t="shared" si="1"/>
        <v>0.66180555555555554</v>
      </c>
      <c r="I10" s="230">
        <f t="shared" si="2"/>
        <v>0.67569444444444438</v>
      </c>
      <c r="J10" s="230">
        <f t="shared" si="3"/>
        <v>0.70347222222222217</v>
      </c>
      <c r="K10" s="230">
        <f t="shared" si="4"/>
        <v>0.71736111111111112</v>
      </c>
      <c r="L10" s="230">
        <f t="shared" si="5"/>
        <v>0.75208333333333333</v>
      </c>
      <c r="M10" s="230">
        <f t="shared" si="6"/>
        <v>0.76597222222222217</v>
      </c>
      <c r="N10" s="230">
        <f t="shared" si="7"/>
        <v>0.78333333333333333</v>
      </c>
      <c r="O10" s="230">
        <f t="shared" si="8"/>
        <v>0.8076388888888888</v>
      </c>
      <c r="P10" s="230">
        <f t="shared" si="9"/>
        <v>0.82847222222222217</v>
      </c>
      <c r="Q10" s="230">
        <f t="shared" si="10"/>
        <v>0.84583333333333333</v>
      </c>
      <c r="R10" s="230">
        <f t="shared" si="11"/>
        <v>0.89097222222222217</v>
      </c>
      <c r="S10" s="230">
        <f t="shared" si="12"/>
        <v>0.92916666666666659</v>
      </c>
      <c r="T10" s="230">
        <f t="shared" si="13"/>
        <v>0.94305555555555554</v>
      </c>
      <c r="U10" s="230">
        <f t="shared" si="14"/>
        <v>0.97083333333333333</v>
      </c>
    </row>
    <row r="11" spans="1:21">
      <c r="A11" s="227"/>
      <c r="B11" s="228" t="s">
        <v>337</v>
      </c>
      <c r="C11" s="210" t="s">
        <v>340</v>
      </c>
      <c r="D11" s="209" t="s">
        <v>336</v>
      </c>
      <c r="E11" s="213">
        <v>1.2</v>
      </c>
      <c r="F11" s="211">
        <f t="shared" si="0"/>
        <v>3.2</v>
      </c>
      <c r="G11" s="231">
        <v>6.9444444444444436E-4</v>
      </c>
      <c r="H11" s="230">
        <f t="shared" si="1"/>
        <v>0.66249999999999998</v>
      </c>
      <c r="I11" s="230">
        <f t="shared" si="2"/>
        <v>0.67638888888888882</v>
      </c>
      <c r="J11" s="230">
        <f t="shared" si="3"/>
        <v>0.70416666666666661</v>
      </c>
      <c r="K11" s="230">
        <f t="shared" si="4"/>
        <v>0.71805555555555556</v>
      </c>
      <c r="L11" s="230">
        <f t="shared" si="5"/>
        <v>0.75277777777777777</v>
      </c>
      <c r="M11" s="230">
        <f t="shared" si="6"/>
        <v>0.76666666666666661</v>
      </c>
      <c r="N11" s="230">
        <f t="shared" si="7"/>
        <v>0.78402777777777777</v>
      </c>
      <c r="O11" s="230">
        <f t="shared" si="8"/>
        <v>0.80833333333333324</v>
      </c>
      <c r="P11" s="230">
        <f t="shared" si="9"/>
        <v>0.82916666666666661</v>
      </c>
      <c r="Q11" s="230">
        <f t="shared" si="10"/>
        <v>0.84652777777777777</v>
      </c>
      <c r="R11" s="230">
        <f t="shared" si="11"/>
        <v>0.89166666666666661</v>
      </c>
      <c r="S11" s="230">
        <f t="shared" si="12"/>
        <v>0.92986111111111103</v>
      </c>
      <c r="T11" s="230">
        <f t="shared" si="13"/>
        <v>0.94374999999999998</v>
      </c>
      <c r="U11" s="230">
        <f t="shared" si="14"/>
        <v>0.97152777777777777</v>
      </c>
    </row>
    <row r="12" spans="1:21">
      <c r="A12" s="227"/>
      <c r="B12" s="228" t="s">
        <v>339</v>
      </c>
      <c r="C12" s="210" t="s">
        <v>342</v>
      </c>
      <c r="D12" s="209" t="s">
        <v>336</v>
      </c>
      <c r="E12" s="213">
        <v>0.6</v>
      </c>
      <c r="F12" s="211">
        <f t="shared" si="0"/>
        <v>3.8000000000000003</v>
      </c>
      <c r="G12" s="231">
        <v>6.9444444444444436E-4</v>
      </c>
      <c r="H12" s="230">
        <f t="shared" si="1"/>
        <v>0.66319444444444442</v>
      </c>
      <c r="I12" s="230">
        <f t="shared" si="2"/>
        <v>0.67708333333333326</v>
      </c>
      <c r="J12" s="230">
        <f t="shared" si="3"/>
        <v>0.70486111111111105</v>
      </c>
      <c r="K12" s="230">
        <f t="shared" si="4"/>
        <v>0.71875</v>
      </c>
      <c r="L12" s="230">
        <f t="shared" si="5"/>
        <v>0.75347222222222221</v>
      </c>
      <c r="M12" s="230">
        <f t="shared" si="6"/>
        <v>0.76736111111111105</v>
      </c>
      <c r="N12" s="230">
        <f t="shared" si="7"/>
        <v>0.78472222222222221</v>
      </c>
      <c r="O12" s="230">
        <f t="shared" si="8"/>
        <v>0.80902777777777768</v>
      </c>
      <c r="P12" s="230">
        <f t="shared" si="9"/>
        <v>0.82986111111111105</v>
      </c>
      <c r="Q12" s="230">
        <f t="shared" si="10"/>
        <v>0.84722222222222221</v>
      </c>
      <c r="R12" s="230">
        <f t="shared" si="11"/>
        <v>0.89236111111111105</v>
      </c>
      <c r="S12" s="230">
        <f t="shared" si="12"/>
        <v>0.93055555555555547</v>
      </c>
      <c r="T12" s="230">
        <f t="shared" si="13"/>
        <v>0.94444444444444442</v>
      </c>
      <c r="U12" s="230">
        <f t="shared" si="14"/>
        <v>0.97222222222222221</v>
      </c>
    </row>
    <row r="13" spans="1:21">
      <c r="A13" s="227"/>
      <c r="B13" s="228" t="s">
        <v>341</v>
      </c>
      <c r="C13" s="210" t="s">
        <v>344</v>
      </c>
      <c r="D13" s="209" t="s">
        <v>336</v>
      </c>
      <c r="E13" s="213">
        <v>0.3</v>
      </c>
      <c r="F13" s="211">
        <f t="shared" si="0"/>
        <v>4.1000000000000005</v>
      </c>
      <c r="G13" s="231">
        <v>6.9444444444444436E-4</v>
      </c>
      <c r="H13" s="230">
        <f t="shared" si="1"/>
        <v>0.66388888888888886</v>
      </c>
      <c r="I13" s="230">
        <f t="shared" si="2"/>
        <v>0.6777777777777777</v>
      </c>
      <c r="J13" s="230">
        <f t="shared" si="3"/>
        <v>0.70555555555555549</v>
      </c>
      <c r="K13" s="230">
        <f t="shared" si="4"/>
        <v>0.71944444444444444</v>
      </c>
      <c r="L13" s="230">
        <f t="shared" si="5"/>
        <v>0.75416666666666665</v>
      </c>
      <c r="M13" s="230">
        <f t="shared" si="6"/>
        <v>0.76805555555555549</v>
      </c>
      <c r="N13" s="230">
        <f t="shared" si="7"/>
        <v>0.78541666666666665</v>
      </c>
      <c r="O13" s="230">
        <f t="shared" si="8"/>
        <v>0.80972222222222212</v>
      </c>
      <c r="P13" s="230">
        <f t="shared" si="9"/>
        <v>0.83055555555555549</v>
      </c>
      <c r="Q13" s="230">
        <f t="shared" si="10"/>
        <v>0.84791666666666665</v>
      </c>
      <c r="R13" s="230">
        <f t="shared" si="11"/>
        <v>0.89305555555555549</v>
      </c>
      <c r="S13" s="230">
        <f t="shared" si="12"/>
        <v>0.93124999999999991</v>
      </c>
      <c r="T13" s="230">
        <f t="shared" si="13"/>
        <v>0.94513888888888886</v>
      </c>
      <c r="U13" s="230">
        <f t="shared" si="14"/>
        <v>0.97291666666666665</v>
      </c>
    </row>
    <row r="14" spans="1:21">
      <c r="A14" s="227"/>
      <c r="B14" s="228" t="s">
        <v>343</v>
      </c>
      <c r="C14" s="210" t="s">
        <v>346</v>
      </c>
      <c r="D14" s="209" t="s">
        <v>329</v>
      </c>
      <c r="E14" s="213">
        <v>0.4</v>
      </c>
      <c r="F14" s="211">
        <f t="shared" si="0"/>
        <v>4.5000000000000009</v>
      </c>
      <c r="G14" s="231">
        <v>6.9444444444444436E-4</v>
      </c>
      <c r="H14" s="230">
        <f t="shared" si="1"/>
        <v>0.6645833333333333</v>
      </c>
      <c r="I14" s="230">
        <f t="shared" si="2"/>
        <v>0.67847222222222214</v>
      </c>
      <c r="J14" s="230">
        <f t="shared" si="3"/>
        <v>0.70624999999999993</v>
      </c>
      <c r="K14" s="230">
        <f t="shared" si="4"/>
        <v>0.72013888888888888</v>
      </c>
      <c r="L14" s="230">
        <f t="shared" si="5"/>
        <v>0.75486111111111109</v>
      </c>
      <c r="M14" s="230">
        <f t="shared" si="6"/>
        <v>0.76874999999999993</v>
      </c>
      <c r="N14" s="230">
        <f t="shared" si="7"/>
        <v>0.78611111111111109</v>
      </c>
      <c r="O14" s="230">
        <f t="shared" si="8"/>
        <v>0.81041666666666656</v>
      </c>
      <c r="P14" s="230">
        <f t="shared" si="9"/>
        <v>0.83124999999999993</v>
      </c>
      <c r="Q14" s="230">
        <f t="shared" si="10"/>
        <v>0.84861111111111109</v>
      </c>
      <c r="R14" s="230">
        <f t="shared" si="11"/>
        <v>0.89374999999999993</v>
      </c>
      <c r="S14" s="230">
        <f t="shared" si="12"/>
        <v>0.93194444444444435</v>
      </c>
      <c r="T14" s="230">
        <f t="shared" si="13"/>
        <v>0.9458333333333333</v>
      </c>
      <c r="U14" s="230">
        <f t="shared" si="14"/>
        <v>0.97361111111111109</v>
      </c>
    </row>
    <row r="15" spans="1:21">
      <c r="A15" s="227"/>
      <c r="B15" s="228" t="s">
        <v>345</v>
      </c>
      <c r="C15" s="210" t="s">
        <v>348</v>
      </c>
      <c r="D15" s="209" t="s">
        <v>329</v>
      </c>
      <c r="E15" s="213">
        <v>0.4</v>
      </c>
      <c r="F15" s="211">
        <f t="shared" si="0"/>
        <v>4.9000000000000012</v>
      </c>
      <c r="G15" s="231">
        <v>6.9444444444444436E-4</v>
      </c>
      <c r="H15" s="230">
        <f t="shared" si="1"/>
        <v>0.66527777777777775</v>
      </c>
      <c r="I15" s="230">
        <f t="shared" si="2"/>
        <v>0.67916666666666659</v>
      </c>
      <c r="J15" s="230">
        <f t="shared" si="3"/>
        <v>0.70694444444444438</v>
      </c>
      <c r="K15" s="230">
        <f t="shared" si="4"/>
        <v>0.72083333333333333</v>
      </c>
      <c r="L15" s="230">
        <f t="shared" si="5"/>
        <v>0.75555555555555554</v>
      </c>
      <c r="M15" s="230">
        <f t="shared" si="6"/>
        <v>0.76944444444444438</v>
      </c>
      <c r="N15" s="230">
        <f t="shared" si="7"/>
        <v>0.78680555555555554</v>
      </c>
      <c r="O15" s="230">
        <f t="shared" si="8"/>
        <v>0.81111111111111101</v>
      </c>
      <c r="P15" s="230">
        <f t="shared" si="9"/>
        <v>0.83194444444444438</v>
      </c>
      <c r="Q15" s="230">
        <f t="shared" si="10"/>
        <v>0.84930555555555554</v>
      </c>
      <c r="R15" s="230">
        <f t="shared" si="11"/>
        <v>0.89444444444444438</v>
      </c>
      <c r="S15" s="230">
        <f t="shared" si="12"/>
        <v>0.9326388888888888</v>
      </c>
      <c r="T15" s="230">
        <f t="shared" si="13"/>
        <v>0.94652777777777775</v>
      </c>
      <c r="U15" s="230">
        <f t="shared" si="14"/>
        <v>0.97430555555555554</v>
      </c>
    </row>
    <row r="16" spans="1:21">
      <c r="A16" s="227"/>
      <c r="B16" s="228" t="s">
        <v>347</v>
      </c>
      <c r="C16" s="210" t="s">
        <v>350</v>
      </c>
      <c r="D16" s="209" t="s">
        <v>329</v>
      </c>
      <c r="E16" s="213">
        <v>0.6</v>
      </c>
      <c r="F16" s="211">
        <f t="shared" si="0"/>
        <v>5.5000000000000009</v>
      </c>
      <c r="G16" s="231">
        <v>6.9444444444444436E-4</v>
      </c>
      <c r="H16" s="230">
        <f t="shared" si="1"/>
        <v>0.66597222222222219</v>
      </c>
      <c r="I16" s="230">
        <f t="shared" si="2"/>
        <v>0.67986111111111103</v>
      </c>
      <c r="J16" s="230">
        <f t="shared" si="3"/>
        <v>0.70763888888888882</v>
      </c>
      <c r="K16" s="230">
        <f t="shared" si="4"/>
        <v>0.72152777777777777</v>
      </c>
      <c r="L16" s="230">
        <f t="shared" si="5"/>
        <v>0.75624999999999998</v>
      </c>
      <c r="M16" s="230">
        <f t="shared" si="6"/>
        <v>0.77013888888888882</v>
      </c>
      <c r="N16" s="230">
        <f t="shared" si="7"/>
        <v>0.78749999999999998</v>
      </c>
      <c r="O16" s="230">
        <f t="shared" si="8"/>
        <v>0.81180555555555545</v>
      </c>
      <c r="P16" s="230">
        <f t="shared" si="9"/>
        <v>0.83263888888888882</v>
      </c>
      <c r="Q16" s="230">
        <f t="shared" si="10"/>
        <v>0.85</v>
      </c>
      <c r="R16" s="230">
        <f t="shared" si="11"/>
        <v>0.89513888888888882</v>
      </c>
      <c r="S16" s="230">
        <f t="shared" si="12"/>
        <v>0.93333333333333324</v>
      </c>
      <c r="T16" s="230">
        <f t="shared" si="13"/>
        <v>0.94722222222222219</v>
      </c>
      <c r="U16" s="230">
        <f t="shared" si="14"/>
        <v>0.97499999999999998</v>
      </c>
    </row>
    <row r="17" spans="1:21">
      <c r="A17" s="227"/>
      <c r="B17" s="540" t="s">
        <v>169</v>
      </c>
      <c r="C17" s="540"/>
      <c r="D17" s="540"/>
      <c r="E17" s="540"/>
      <c r="F17" s="540"/>
      <c r="G17" s="540"/>
      <c r="H17" s="212">
        <f t="shared" ref="H17:U17" si="15">H16-H7</f>
        <v>6.2499999999999778E-3</v>
      </c>
      <c r="I17" s="212">
        <f t="shared" si="15"/>
        <v>6.2499999999999778E-3</v>
      </c>
      <c r="J17" s="212">
        <f t="shared" si="15"/>
        <v>6.2499999999999778E-3</v>
      </c>
      <c r="K17" s="212">
        <f t="shared" si="15"/>
        <v>6.2499999999999778E-3</v>
      </c>
      <c r="L17" s="212">
        <f t="shared" si="15"/>
        <v>6.2499999999999778E-3</v>
      </c>
      <c r="M17" s="212">
        <f t="shared" si="15"/>
        <v>6.2499999999999778E-3</v>
      </c>
      <c r="N17" s="212">
        <f t="shared" si="15"/>
        <v>6.2499999999999778E-3</v>
      </c>
      <c r="O17" s="212">
        <f t="shared" si="15"/>
        <v>6.2499999999999778E-3</v>
      </c>
      <c r="P17" s="212">
        <f t="shared" si="15"/>
        <v>6.2499999999999778E-3</v>
      </c>
      <c r="Q17" s="212">
        <f t="shared" si="15"/>
        <v>6.2499999999999778E-3</v>
      </c>
      <c r="R17" s="212">
        <f t="shared" si="15"/>
        <v>6.2499999999999778E-3</v>
      </c>
      <c r="S17" s="212">
        <f t="shared" si="15"/>
        <v>6.2499999999999778E-3</v>
      </c>
      <c r="T17" s="212">
        <f t="shared" si="15"/>
        <v>6.2499999999999778E-3</v>
      </c>
      <c r="U17" s="212">
        <f t="shared" si="15"/>
        <v>6.2499999999999778E-3</v>
      </c>
    </row>
    <row r="18" spans="1:21">
      <c r="A18" s="227"/>
      <c r="B18" s="540" t="s">
        <v>351</v>
      </c>
      <c r="C18" s="540"/>
      <c r="D18" s="540"/>
      <c r="E18" s="540"/>
      <c r="F18" s="540"/>
      <c r="G18" s="540"/>
      <c r="H18" s="214">
        <v>36.700000000000003</v>
      </c>
      <c r="I18" s="214">
        <v>36.700000000000003</v>
      </c>
      <c r="J18" s="214">
        <v>36.700000000000003</v>
      </c>
      <c r="K18" s="214">
        <v>36.700000000000003</v>
      </c>
      <c r="L18" s="214">
        <v>36.700000000000003</v>
      </c>
      <c r="M18" s="214">
        <v>36.700000000000003</v>
      </c>
      <c r="N18" s="214">
        <v>36.700000000000003</v>
      </c>
      <c r="O18" s="214">
        <v>36.700000000000003</v>
      </c>
      <c r="P18" s="214">
        <v>36.700000000000003</v>
      </c>
      <c r="Q18" s="214">
        <v>36.700000000000003</v>
      </c>
      <c r="R18" s="214">
        <v>36.700000000000003</v>
      </c>
      <c r="S18" s="214">
        <v>36.700000000000003</v>
      </c>
      <c r="T18" s="214">
        <v>36.700000000000003</v>
      </c>
      <c r="U18" s="214">
        <v>36.700000000000003</v>
      </c>
    </row>
    <row r="19" spans="1:21">
      <c r="A19" s="227"/>
      <c r="B19" s="540" t="s">
        <v>352</v>
      </c>
      <c r="C19" s="540"/>
      <c r="D19" s="540"/>
      <c r="E19" s="540"/>
      <c r="F19" s="540"/>
      <c r="G19" s="540"/>
      <c r="H19" s="232">
        <v>10</v>
      </c>
      <c r="I19" s="232">
        <v>10</v>
      </c>
      <c r="J19" s="232">
        <v>10</v>
      </c>
      <c r="K19" s="232">
        <v>10</v>
      </c>
      <c r="L19" s="232">
        <v>10</v>
      </c>
      <c r="M19" s="232">
        <v>10</v>
      </c>
      <c r="N19" s="232">
        <v>10</v>
      </c>
      <c r="O19" s="232">
        <v>10</v>
      </c>
      <c r="P19" s="232">
        <v>10</v>
      </c>
      <c r="Q19" s="232">
        <v>10</v>
      </c>
      <c r="R19" s="232">
        <v>10</v>
      </c>
      <c r="S19" s="232">
        <v>10</v>
      </c>
      <c r="T19" s="232">
        <v>10</v>
      </c>
      <c r="U19" s="232">
        <v>10</v>
      </c>
    </row>
    <row r="20" spans="1:21">
      <c r="A20" s="233"/>
      <c r="B20" s="234" t="s">
        <v>354</v>
      </c>
      <c r="C20" s="176"/>
      <c r="D20" s="176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</row>
    <row r="21" spans="1:21">
      <c r="A21" s="208"/>
      <c r="B21" s="235"/>
      <c r="C21" s="236"/>
      <c r="D21" s="236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</row>
    <row r="22" spans="1:21" s="239" customFormat="1" ht="15">
      <c r="A22" s="237"/>
      <c r="B22" s="547" t="s">
        <v>355</v>
      </c>
      <c r="C22" s="547"/>
      <c r="D22" s="547"/>
      <c r="E22" s="547"/>
      <c r="F22" s="547"/>
      <c r="G22" s="547"/>
      <c r="H22" s="547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</row>
    <row r="23" spans="1:21">
      <c r="A23" s="233"/>
      <c r="B23" s="546" t="s">
        <v>356</v>
      </c>
      <c r="C23" s="546"/>
      <c r="D23" s="546"/>
      <c r="E23" s="546"/>
      <c r="F23" s="546"/>
      <c r="G23" s="546"/>
      <c r="H23" s="546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</row>
    <row r="24" spans="1:21">
      <c r="A24" s="233"/>
      <c r="B24" s="546" t="s">
        <v>357</v>
      </c>
      <c r="C24" s="546"/>
      <c r="D24" s="546"/>
      <c r="E24" s="546"/>
      <c r="F24" s="546"/>
      <c r="G24" s="546"/>
      <c r="H24" s="546"/>
      <c r="I24" s="546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</row>
    <row r="25" spans="1:21">
      <c r="A25" s="233"/>
      <c r="B25" s="546" t="s">
        <v>358</v>
      </c>
      <c r="C25" s="546"/>
      <c r="D25" s="546"/>
      <c r="E25" s="546"/>
      <c r="F25" s="546"/>
      <c r="G25" s="546"/>
      <c r="H25" s="546"/>
      <c r="I25" s="240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</row>
    <row r="26" spans="1:21">
      <c r="A26" s="208"/>
      <c r="B26" s="241"/>
      <c r="C26" s="241"/>
      <c r="D26" s="241"/>
      <c r="E26" s="241"/>
      <c r="F26" s="241"/>
      <c r="G26" s="241"/>
      <c r="H26" s="241"/>
      <c r="I26" s="241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</row>
    <row r="27" spans="1:21" s="239" customFormat="1" ht="15">
      <c r="A27" s="237"/>
      <c r="B27" s="238" t="s">
        <v>359</v>
      </c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174"/>
      <c r="S27" s="174"/>
      <c r="T27" s="174"/>
      <c r="U27" s="174"/>
    </row>
    <row r="28" spans="1:21">
      <c r="A28" s="233"/>
      <c r="B28" s="240" t="s">
        <v>360</v>
      </c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178"/>
      <c r="S28" s="178"/>
      <c r="T28" s="178"/>
      <c r="U28" s="178"/>
    </row>
    <row r="29" spans="1:21" ht="15">
      <c r="A29" s="233"/>
      <c r="B29" s="240" t="s">
        <v>361</v>
      </c>
      <c r="C29" s="240"/>
      <c r="D29" s="240"/>
      <c r="E29" s="240"/>
      <c r="F29" s="240"/>
      <c r="G29" s="240"/>
      <c r="H29" s="242"/>
      <c r="I29" s="242"/>
      <c r="J29" s="242"/>
      <c r="K29" s="174"/>
      <c r="L29" s="178"/>
      <c r="M29" s="178"/>
      <c r="N29" s="178"/>
      <c r="O29" s="178"/>
      <c r="P29" s="178"/>
      <c r="Q29" s="178"/>
      <c r="R29" s="178"/>
      <c r="S29" s="178"/>
      <c r="T29" s="178"/>
      <c r="U29" s="178"/>
    </row>
    <row r="30" spans="1:21" ht="15">
      <c r="A30" s="233"/>
      <c r="B30" s="240" t="s">
        <v>362</v>
      </c>
      <c r="C30" s="240"/>
      <c r="D30" s="240"/>
      <c r="E30" s="240"/>
      <c r="F30" s="240"/>
      <c r="G30" s="240"/>
      <c r="H30" s="174"/>
      <c r="I30" s="174"/>
      <c r="J30" s="174"/>
      <c r="K30" s="174"/>
      <c r="L30" s="178"/>
      <c r="M30" s="178"/>
      <c r="N30" s="178"/>
      <c r="O30" s="178"/>
      <c r="P30" s="178"/>
      <c r="Q30" s="178"/>
      <c r="R30" s="178"/>
      <c r="S30" s="178"/>
      <c r="T30" s="178"/>
      <c r="U30" s="178"/>
    </row>
    <row r="31" spans="1:21" ht="15">
      <c r="A31" s="233"/>
      <c r="B31" s="240"/>
      <c r="C31" s="240"/>
      <c r="D31" s="240"/>
      <c r="E31" s="240"/>
      <c r="F31" s="240"/>
      <c r="G31" s="240"/>
      <c r="H31" s="174"/>
      <c r="I31" s="174"/>
      <c r="J31" s="174"/>
      <c r="K31" s="174"/>
      <c r="L31" s="178"/>
      <c r="M31" s="178"/>
      <c r="N31" s="178"/>
      <c r="O31" s="178"/>
      <c r="P31" s="178"/>
      <c r="Q31" s="178"/>
      <c r="R31" s="178"/>
      <c r="S31" s="178"/>
      <c r="T31" s="178"/>
      <c r="U31" s="178"/>
    </row>
    <row r="32" spans="1:21">
      <c r="A32" s="233"/>
      <c r="B32" s="548" t="s">
        <v>363</v>
      </c>
      <c r="C32" s="548"/>
      <c r="D32" s="548"/>
      <c r="E32" s="548"/>
      <c r="F32" s="548"/>
      <c r="G32" s="548" t="s">
        <v>364</v>
      </c>
      <c r="H32" s="548"/>
      <c r="I32" s="548" t="s">
        <v>365</v>
      </c>
      <c r="J32" s="548"/>
      <c r="K32" s="548"/>
      <c r="L32" s="548"/>
      <c r="M32" s="548"/>
      <c r="N32" s="178"/>
      <c r="O32" s="178"/>
      <c r="P32" s="178"/>
      <c r="Q32" s="178"/>
      <c r="R32" s="178"/>
      <c r="S32" s="178"/>
      <c r="T32" s="178"/>
      <c r="U32" s="178"/>
    </row>
    <row r="33" spans="1:21" ht="31.5" customHeight="1">
      <c r="A33" s="233"/>
      <c r="B33" s="549"/>
      <c r="C33" s="549"/>
      <c r="D33" s="549"/>
      <c r="E33" s="549"/>
      <c r="F33" s="549"/>
      <c r="G33" s="549"/>
      <c r="H33" s="549"/>
      <c r="I33" s="549"/>
      <c r="J33" s="549"/>
      <c r="K33" s="549"/>
      <c r="L33" s="549"/>
      <c r="M33" s="549"/>
      <c r="N33" s="178"/>
      <c r="O33" s="178"/>
      <c r="P33" s="178"/>
      <c r="Q33" s="178"/>
      <c r="R33" s="178"/>
      <c r="S33" s="178"/>
      <c r="T33" s="178"/>
      <c r="U33" s="178"/>
    </row>
    <row r="34" spans="1:21" ht="15">
      <c r="A34" s="233"/>
      <c r="B34" s="240"/>
      <c r="C34" s="240"/>
      <c r="D34" s="240"/>
      <c r="E34" s="240"/>
      <c r="F34" s="240"/>
      <c r="G34" s="240"/>
      <c r="H34" s="174"/>
      <c r="I34" s="174"/>
      <c r="J34" s="174"/>
      <c r="K34" s="174"/>
      <c r="L34" s="178"/>
      <c r="M34" s="178"/>
      <c r="N34" s="178"/>
      <c r="O34" s="178"/>
      <c r="P34" s="178"/>
      <c r="Q34" s="178"/>
      <c r="R34" s="178"/>
      <c r="S34" s="178"/>
      <c r="T34" s="178"/>
      <c r="U34" s="178"/>
    </row>
    <row r="35" spans="1:21">
      <c r="A35" s="208"/>
      <c r="B35" s="241"/>
      <c r="C35" s="241"/>
      <c r="D35" s="241"/>
      <c r="E35" s="241"/>
      <c r="F35" s="241"/>
      <c r="G35" s="241"/>
      <c r="H35" s="241"/>
      <c r="I35" s="241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</row>
    <row r="36" spans="1:21">
      <c r="A36" s="208"/>
      <c r="B36" s="241"/>
      <c r="C36" s="241"/>
      <c r="D36" s="241"/>
      <c r="E36" s="241"/>
      <c r="F36" s="241"/>
      <c r="G36" s="241"/>
      <c r="H36" s="241"/>
      <c r="I36" s="241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</row>
    <row r="37" spans="1:21">
      <c r="A37" s="208"/>
      <c r="B37" s="235"/>
      <c r="C37" s="236"/>
      <c r="D37" s="236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</row>
    <row r="38" spans="1:21">
      <c r="A38" s="234"/>
      <c r="B38" s="234" t="s">
        <v>366</v>
      </c>
      <c r="C38" s="178"/>
      <c r="D38" s="178"/>
      <c r="E38" s="178"/>
      <c r="F38" s="550" t="s">
        <v>367</v>
      </c>
      <c r="G38" s="550"/>
      <c r="H38" s="550"/>
      <c r="I38" s="550"/>
      <c r="J38" s="550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</row>
    <row r="39" spans="1:21">
      <c r="A39" s="234"/>
      <c r="B39" s="178"/>
      <c r="C39" s="178"/>
      <c r="D39" s="178"/>
      <c r="E39" s="178"/>
      <c r="F39" s="551" t="s">
        <v>368</v>
      </c>
      <c r="G39" s="551"/>
      <c r="H39" s="551"/>
      <c r="I39" s="551"/>
      <c r="J39" s="551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</row>
  </sheetData>
  <mergeCells count="18">
    <mergeCell ref="B33:F33"/>
    <mergeCell ref="G33:H33"/>
    <mergeCell ref="I33:M33"/>
    <mergeCell ref="F38:J38"/>
    <mergeCell ref="F39:J39"/>
    <mergeCell ref="B22:H22"/>
    <mergeCell ref="B23:H23"/>
    <mergeCell ref="B24:I24"/>
    <mergeCell ref="B25:H25"/>
    <mergeCell ref="B32:F32"/>
    <mergeCell ref="G32:H32"/>
    <mergeCell ref="I32:M32"/>
    <mergeCell ref="B19:G19"/>
    <mergeCell ref="B3:U3"/>
    <mergeCell ref="B4:G4"/>
    <mergeCell ref="B5:G5"/>
    <mergeCell ref="B17:G17"/>
    <mergeCell ref="B18:G18"/>
  </mergeCells>
  <pageMargins left="0.47204724409448823" right="0.43346456692913382" top="0.9838582677165354" bottom="1.1417322834645669" header="0.59015748031496063" footer="0.74803149606299213"/>
  <pageSetup paperSize="0" orientation="landscape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E0C84-8DA6-4DA4-B538-523762E1FBE9}">
  <sheetPr>
    <pageSetUpPr fitToPage="1"/>
  </sheetPr>
  <dimension ref="A1:AF76"/>
  <sheetViews>
    <sheetView tabSelected="1" topLeftCell="D15" zoomScale="160" zoomScaleNormal="160" workbookViewId="0">
      <selection activeCell="S26" sqref="S26"/>
    </sheetView>
  </sheetViews>
  <sheetFormatPr defaultRowHeight="14.25"/>
  <cols>
    <col min="1" max="1" width="2.625" customWidth="1"/>
    <col min="2" max="2" width="2.25" customWidth="1"/>
    <col min="3" max="3" width="30.75" customWidth="1"/>
    <col min="4" max="4" width="6.375" customWidth="1"/>
    <col min="5" max="5" width="8.75" customWidth="1"/>
    <col min="6" max="6" width="11.375" customWidth="1"/>
    <col min="7" max="7" width="8.125" customWidth="1"/>
    <col min="8" max="8" width="6.875" customWidth="1"/>
    <col min="9" max="10" width="4.125" customWidth="1"/>
    <col min="11" max="13" width="4" customWidth="1"/>
    <col min="14" max="14" width="4.125" customWidth="1"/>
    <col min="15" max="16" width="4" customWidth="1"/>
    <col min="17" max="17" width="4.125" customWidth="1"/>
    <col min="18" max="18" width="4" customWidth="1"/>
    <col min="19" max="21" width="4.125" customWidth="1"/>
    <col min="22" max="22" width="4" customWidth="1"/>
    <col min="23" max="24" width="4.125" customWidth="1"/>
    <col min="25" max="25" width="4" customWidth="1"/>
    <col min="26" max="27" width="4.125" customWidth="1"/>
    <col min="28" max="28" width="4.75" customWidth="1"/>
    <col min="29" max="32" width="4.125" customWidth="1"/>
    <col min="33" max="1024" width="10.625" customWidth="1"/>
  </cols>
  <sheetData>
    <row r="1" spans="1:32" ht="15">
      <c r="A1" s="174" t="s">
        <v>369</v>
      </c>
      <c r="B1" s="175"/>
      <c r="C1" s="175"/>
      <c r="D1" s="175"/>
      <c r="E1" s="176"/>
      <c r="F1" s="176"/>
      <c r="G1" s="176"/>
      <c r="H1" s="177"/>
      <c r="I1" s="178"/>
      <c r="J1" s="178"/>
      <c r="K1" s="178"/>
      <c r="L1" s="493"/>
      <c r="M1" s="178"/>
      <c r="N1" s="178"/>
      <c r="O1" s="178"/>
      <c r="P1" s="179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</row>
    <row r="2" spans="1:32" ht="15">
      <c r="A2" s="178" t="s">
        <v>302</v>
      </c>
      <c r="B2" s="175"/>
      <c r="C2" s="175"/>
      <c r="D2" s="175"/>
      <c r="E2" s="176"/>
      <c r="F2" s="176"/>
      <c r="H2" s="177"/>
      <c r="I2" s="178"/>
      <c r="J2" s="178"/>
      <c r="L2" s="178"/>
      <c r="M2" s="178"/>
      <c r="N2" s="178"/>
      <c r="O2" s="178"/>
      <c r="P2" s="179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</row>
    <row r="3" spans="1:32" ht="15">
      <c r="A3" s="178" t="s">
        <v>303</v>
      </c>
      <c r="B3" s="175"/>
      <c r="C3" s="175"/>
      <c r="D3" s="175"/>
      <c r="E3" s="176"/>
      <c r="F3" s="176"/>
      <c r="G3" s="176"/>
      <c r="H3" s="177"/>
      <c r="I3" s="178"/>
      <c r="J3" s="178"/>
      <c r="K3" s="178"/>
      <c r="L3" s="178"/>
      <c r="M3" s="178"/>
      <c r="N3" s="178"/>
      <c r="O3" s="178"/>
      <c r="P3" s="179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ht="15">
      <c r="A4" s="178" t="s">
        <v>304</v>
      </c>
      <c r="B4" s="175"/>
      <c r="C4" s="175"/>
      <c r="D4" s="175"/>
      <c r="E4" s="176"/>
      <c r="F4" s="176"/>
      <c r="G4" s="176"/>
      <c r="H4" s="177"/>
      <c r="I4" s="178"/>
      <c r="J4" s="178"/>
      <c r="K4" s="178"/>
      <c r="L4" s="178"/>
      <c r="M4" s="178"/>
      <c r="N4" s="178"/>
      <c r="O4" s="178"/>
      <c r="P4" s="179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</row>
    <row r="5" spans="1:32" ht="15">
      <c r="A5" s="178" t="s">
        <v>305</v>
      </c>
      <c r="B5" s="175"/>
      <c r="C5" s="175"/>
      <c r="D5" s="175"/>
      <c r="E5" s="176"/>
      <c r="F5" s="176"/>
      <c r="G5" s="176"/>
      <c r="H5" s="177"/>
      <c r="I5" s="178"/>
      <c r="J5" s="178"/>
      <c r="K5" s="178"/>
      <c r="L5" s="178"/>
      <c r="M5" s="178"/>
      <c r="N5" s="178"/>
      <c r="O5" s="178"/>
      <c r="P5" s="179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</row>
    <row r="6" spans="1:32" ht="4.5" customHeight="1">
      <c r="A6" s="178"/>
      <c r="B6" s="175"/>
      <c r="C6" s="175"/>
      <c r="D6" s="175"/>
      <c r="E6" s="176"/>
      <c r="F6" s="176"/>
      <c r="G6" s="176"/>
      <c r="H6" s="177"/>
      <c r="I6" s="178"/>
      <c r="J6" s="178"/>
      <c r="K6" s="178"/>
      <c r="L6" s="178"/>
      <c r="M6" s="178"/>
      <c r="N6" s="178"/>
      <c r="O6" s="178"/>
      <c r="P6" s="179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</row>
    <row r="7" spans="1:32" ht="15">
      <c r="A7" s="174" t="s">
        <v>306</v>
      </c>
      <c r="B7" s="175"/>
      <c r="C7" s="175"/>
      <c r="D7" s="175"/>
      <c r="E7" s="176"/>
      <c r="F7" s="176"/>
      <c r="G7" s="176"/>
      <c r="H7" s="177"/>
      <c r="I7" s="178"/>
      <c r="J7" s="178"/>
      <c r="K7" s="178"/>
      <c r="L7" s="178"/>
      <c r="M7" s="178"/>
      <c r="N7" s="178"/>
      <c r="O7" s="178"/>
      <c r="P7" s="179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</row>
    <row r="8" spans="1:32" s="183" customFormat="1" ht="15">
      <c r="A8" s="180" t="s">
        <v>564</v>
      </c>
      <c r="B8" s="180"/>
      <c r="C8" s="181"/>
      <c r="D8" s="181"/>
      <c r="E8" s="181"/>
      <c r="F8" s="181"/>
      <c r="G8" s="181"/>
      <c r="H8" s="181"/>
      <c r="I8" s="181"/>
      <c r="J8" s="181"/>
      <c r="K8" s="182"/>
      <c r="L8" s="182"/>
      <c r="M8" s="182"/>
      <c r="N8" s="182"/>
      <c r="O8" s="182"/>
      <c r="P8" s="177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2" s="183" customFormat="1" ht="15">
      <c r="A9" s="180" t="s">
        <v>564</v>
      </c>
      <c r="B9" s="180"/>
      <c r="C9" s="181"/>
      <c r="D9" s="181"/>
      <c r="E9" s="181"/>
      <c r="F9" s="181"/>
      <c r="G9" s="181"/>
      <c r="H9" s="181"/>
      <c r="I9" s="181"/>
      <c r="J9" s="181"/>
      <c r="K9" s="182"/>
      <c r="L9" s="182"/>
      <c r="M9" s="182"/>
      <c r="N9" s="182"/>
      <c r="O9" s="182"/>
      <c r="P9" s="177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</row>
    <row r="10" spans="1:32" s="183" customFormat="1" ht="15">
      <c r="A10" s="183" t="s">
        <v>564</v>
      </c>
      <c r="E10" s="181"/>
      <c r="F10" s="181"/>
      <c r="G10" s="181"/>
      <c r="H10" s="181"/>
      <c r="I10" s="181"/>
      <c r="J10" s="181"/>
      <c r="K10" s="182"/>
      <c r="L10" s="182"/>
      <c r="M10" s="182"/>
      <c r="N10" s="182"/>
      <c r="O10" s="182"/>
      <c r="P10" s="177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</row>
    <row r="11" spans="1:32" s="183" customFormat="1" ht="12" customHeight="1">
      <c r="A11" s="180" t="s">
        <v>586</v>
      </c>
      <c r="B11" s="180"/>
      <c r="C11" s="181"/>
      <c r="D11" s="181"/>
      <c r="E11"/>
      <c r="F11"/>
      <c r="G11" s="181"/>
      <c r="H11" s="181"/>
      <c r="I11" s="181"/>
      <c r="J11" s="181"/>
      <c r="K11" s="182"/>
      <c r="L11" s="182"/>
      <c r="M11" s="182"/>
      <c r="N11" s="182"/>
      <c r="O11" s="182"/>
      <c r="P11" s="177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</row>
    <row r="12" spans="1:32" s="183" customFormat="1" ht="15">
      <c r="A12" s="180" t="s">
        <v>587</v>
      </c>
      <c r="B12" s="180"/>
      <c r="C12"/>
      <c r="D12"/>
      <c r="E12" s="181"/>
      <c r="F12" s="181"/>
      <c r="G12" s="181"/>
      <c r="H12" s="181"/>
      <c r="I12" s="181"/>
      <c r="J12" s="181"/>
      <c r="K12" s="182"/>
      <c r="L12" s="182"/>
      <c r="M12" s="182"/>
      <c r="N12" s="182"/>
      <c r="O12" s="182"/>
      <c r="P12" s="177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</row>
    <row r="13" spans="1:32" ht="6.75" customHeight="1">
      <c r="A13" s="184"/>
      <c r="B13" s="185"/>
      <c r="C13" s="185"/>
      <c r="D13" s="185"/>
      <c r="E13" s="186"/>
      <c r="F13" s="186"/>
      <c r="G13" s="186"/>
      <c r="H13" s="187"/>
      <c r="I13" s="184"/>
      <c r="J13" s="184"/>
      <c r="K13" s="184"/>
      <c r="L13" s="184"/>
      <c r="M13" s="184"/>
      <c r="N13" s="184"/>
      <c r="O13" s="184"/>
      <c r="P13" s="188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78"/>
      <c r="AD13" s="178"/>
      <c r="AE13" s="178"/>
      <c r="AF13" s="178"/>
    </row>
    <row r="14" spans="1:32" ht="15">
      <c r="A14" s="541" t="s">
        <v>585</v>
      </c>
      <c r="B14" s="541"/>
      <c r="C14" s="541"/>
      <c r="D14" s="541"/>
      <c r="E14" s="541"/>
      <c r="F14" s="541"/>
      <c r="G14" s="189"/>
      <c r="H14" s="176"/>
      <c r="I14" s="177"/>
      <c r="J14" s="178"/>
      <c r="K14" s="178"/>
      <c r="L14" s="178"/>
      <c r="M14" s="178"/>
      <c r="N14" s="178"/>
      <c r="O14" s="178"/>
      <c r="P14" s="179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</row>
    <row r="15" spans="1:32" ht="8.25" customHeight="1">
      <c r="A15" s="178"/>
      <c r="B15" s="175"/>
      <c r="C15" s="175"/>
      <c r="D15" s="175"/>
      <c r="E15" s="176"/>
      <c r="F15" s="176"/>
      <c r="G15" s="176"/>
      <c r="H15" s="177"/>
      <c r="I15" s="178"/>
      <c r="J15" s="178"/>
      <c r="K15" s="178"/>
      <c r="L15" s="178"/>
      <c r="M15" s="178"/>
      <c r="N15" s="178"/>
      <c r="O15" s="178"/>
      <c r="P15" s="179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</row>
    <row r="16" spans="1:32" ht="15" customHeight="1">
      <c r="A16" s="542" t="s">
        <v>556</v>
      </c>
      <c r="B16" s="542"/>
      <c r="C16" s="542"/>
      <c r="D16" s="542"/>
      <c r="E16" s="542"/>
      <c r="F16" s="542"/>
      <c r="G16" s="542"/>
      <c r="H16" s="542"/>
      <c r="I16" s="542"/>
      <c r="J16" s="542"/>
      <c r="K16" s="542"/>
      <c r="L16" s="189"/>
      <c r="M16" s="189"/>
      <c r="N16" s="189"/>
      <c r="O16" s="189"/>
      <c r="P16" s="190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78"/>
      <c r="AD16" s="178"/>
      <c r="AE16" s="178"/>
      <c r="AF16" s="178"/>
    </row>
    <row r="17" spans="1:32" ht="15">
      <c r="A17" s="542" t="s">
        <v>308</v>
      </c>
      <c r="B17" s="542"/>
      <c r="C17" s="542"/>
      <c r="D17" s="175"/>
      <c r="E17" s="176"/>
      <c r="F17" s="176"/>
      <c r="G17" s="176"/>
      <c r="H17" s="177"/>
      <c r="I17" s="178"/>
      <c r="J17" s="178"/>
      <c r="K17" s="178"/>
      <c r="L17" s="178"/>
      <c r="M17" s="178"/>
      <c r="N17" s="178"/>
      <c r="O17" s="178"/>
      <c r="P17" s="179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</row>
    <row r="18" spans="1:32" ht="7.5" customHeight="1">
      <c r="A18" s="184"/>
      <c r="B18" s="185"/>
      <c r="C18" s="185"/>
      <c r="D18" s="185"/>
      <c r="E18" s="186"/>
      <c r="F18" s="186"/>
      <c r="G18" s="186"/>
      <c r="H18" s="187"/>
      <c r="I18" s="187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</row>
    <row r="19" spans="1:32">
      <c r="A19" s="543" t="s">
        <v>309</v>
      </c>
      <c r="B19" s="543"/>
      <c r="C19" s="543"/>
      <c r="D19" s="543"/>
      <c r="E19" s="543"/>
      <c r="F19" s="543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543"/>
      <c r="AE19" s="543"/>
      <c r="AF19" s="543"/>
    </row>
    <row r="20" spans="1:32" hidden="1">
      <c r="A20" s="544" t="s">
        <v>310</v>
      </c>
      <c r="B20" s="544"/>
      <c r="C20" s="544"/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544"/>
      <c r="Z20" s="544"/>
      <c r="AA20" s="544"/>
      <c r="AB20" s="544"/>
      <c r="AC20" s="544"/>
      <c r="AD20" s="544"/>
      <c r="AE20" s="544"/>
      <c r="AF20" s="544"/>
    </row>
    <row r="21" spans="1:32" ht="11.25" customHeight="1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</row>
    <row r="22" spans="1:32" ht="10.5" customHeight="1">
      <c r="A22" s="192"/>
      <c r="B22" s="552" t="s">
        <v>370</v>
      </c>
      <c r="C22" s="552"/>
      <c r="D22" s="552"/>
      <c r="E22" s="552"/>
      <c r="F22" s="552"/>
      <c r="G22" s="552"/>
      <c r="H22" s="552"/>
      <c r="I22" s="552"/>
      <c r="J22" s="552"/>
      <c r="K22" s="552"/>
      <c r="L22" s="552"/>
      <c r="M22" s="552"/>
      <c r="N22" s="552"/>
      <c r="O22" s="552"/>
      <c r="P22" s="552"/>
      <c r="Q22" s="552"/>
      <c r="R22" s="552"/>
      <c r="S22" s="552"/>
      <c r="T22" s="552"/>
      <c r="U22" s="552"/>
      <c r="V22" s="552"/>
      <c r="W22" s="552"/>
      <c r="X22" s="552"/>
      <c r="Y22" s="552"/>
      <c r="Z22" s="552"/>
      <c r="AA22" s="552"/>
      <c r="AB22" s="552"/>
      <c r="AC22" s="552"/>
      <c r="AD22" s="552"/>
      <c r="AE22" s="552"/>
      <c r="AF22" s="552"/>
    </row>
    <row r="23" spans="1:32" ht="12" customHeight="1">
      <c r="A23" s="219"/>
      <c r="B23" s="553" t="s">
        <v>7</v>
      </c>
      <c r="C23" s="553"/>
      <c r="D23" s="553"/>
      <c r="E23" s="553"/>
      <c r="F23" s="553"/>
      <c r="G23" s="553"/>
      <c r="H23" s="553"/>
      <c r="I23" s="502">
        <v>202</v>
      </c>
      <c r="J23" s="502">
        <v>204</v>
      </c>
      <c r="K23" s="502">
        <v>206</v>
      </c>
      <c r="L23" s="502">
        <v>208</v>
      </c>
      <c r="M23" s="502">
        <v>210</v>
      </c>
      <c r="N23" s="502">
        <v>212</v>
      </c>
      <c r="O23" s="502">
        <v>214</v>
      </c>
      <c r="P23" s="502">
        <v>216</v>
      </c>
      <c r="Q23" s="502">
        <v>218</v>
      </c>
      <c r="R23" s="502">
        <v>220</v>
      </c>
      <c r="S23" s="502">
        <v>222</v>
      </c>
      <c r="T23" s="502">
        <v>224</v>
      </c>
      <c r="U23" s="502">
        <v>226</v>
      </c>
      <c r="V23" s="502">
        <v>228</v>
      </c>
      <c r="W23" s="502">
        <v>230</v>
      </c>
      <c r="X23" s="502">
        <v>232</v>
      </c>
      <c r="Y23" s="502">
        <v>234</v>
      </c>
      <c r="Z23" s="502">
        <v>236</v>
      </c>
      <c r="AA23" s="502">
        <v>238</v>
      </c>
      <c r="AB23" s="502">
        <v>240</v>
      </c>
      <c r="AC23" s="502">
        <v>242</v>
      </c>
      <c r="AD23" s="502">
        <v>244</v>
      </c>
      <c r="AE23" s="502">
        <v>246</v>
      </c>
      <c r="AF23" s="502">
        <v>248</v>
      </c>
    </row>
    <row r="24" spans="1:32" ht="10.5" customHeight="1">
      <c r="A24" s="220"/>
      <c r="B24" s="553" t="s">
        <v>312</v>
      </c>
      <c r="C24" s="553"/>
      <c r="D24" s="553"/>
      <c r="E24" s="553"/>
      <c r="F24" s="553"/>
      <c r="G24" s="553"/>
      <c r="H24" s="553"/>
      <c r="I24" s="502" t="s">
        <v>313</v>
      </c>
      <c r="J24" s="502" t="s">
        <v>314</v>
      </c>
      <c r="K24" s="502" t="s">
        <v>314</v>
      </c>
      <c r="L24" s="502" t="s">
        <v>315</v>
      </c>
      <c r="M24" s="502" t="s">
        <v>314</v>
      </c>
      <c r="N24" s="502" t="s">
        <v>314</v>
      </c>
      <c r="O24" s="502" t="s">
        <v>313</v>
      </c>
      <c r="P24" s="502" t="s">
        <v>313</v>
      </c>
      <c r="Q24" s="502" t="s">
        <v>314</v>
      </c>
      <c r="R24" s="502" t="s">
        <v>313</v>
      </c>
      <c r="S24" s="502" t="s">
        <v>313</v>
      </c>
      <c r="T24" s="502" t="s">
        <v>316</v>
      </c>
      <c r="U24" s="502" t="s">
        <v>313</v>
      </c>
      <c r="V24" s="502" t="s">
        <v>314</v>
      </c>
      <c r="W24" s="502" t="s">
        <v>313</v>
      </c>
      <c r="X24" s="502" t="s">
        <v>316</v>
      </c>
      <c r="Y24" s="502" t="s">
        <v>314</v>
      </c>
      <c r="Z24" s="502" t="s">
        <v>314</v>
      </c>
      <c r="AA24" s="502" t="s">
        <v>314</v>
      </c>
      <c r="AB24" s="502" t="s">
        <v>314</v>
      </c>
      <c r="AC24" s="502" t="s">
        <v>313</v>
      </c>
      <c r="AD24" s="502" t="s">
        <v>316</v>
      </c>
      <c r="AE24" s="502" t="s">
        <v>314</v>
      </c>
      <c r="AF24" s="502" t="s">
        <v>314</v>
      </c>
    </row>
    <row r="25" spans="1:32" ht="51.75" customHeight="1">
      <c r="A25" s="221"/>
      <c r="B25" s="245" t="s">
        <v>317</v>
      </c>
      <c r="C25" s="244" t="s">
        <v>318</v>
      </c>
      <c r="D25" s="246" t="s">
        <v>319</v>
      </c>
      <c r="E25" s="247" t="s">
        <v>320</v>
      </c>
      <c r="F25" s="247" t="s">
        <v>371</v>
      </c>
      <c r="G25" s="247" t="s">
        <v>353</v>
      </c>
      <c r="H25" s="247" t="s">
        <v>169</v>
      </c>
      <c r="I25" s="503" t="s">
        <v>323</v>
      </c>
      <c r="J25" s="503" t="s">
        <v>323</v>
      </c>
      <c r="K25" s="499" t="s">
        <v>323</v>
      </c>
      <c r="L25" s="499" t="s">
        <v>323</v>
      </c>
      <c r="M25" s="499" t="s">
        <v>323</v>
      </c>
      <c r="N25" s="499" t="s">
        <v>323</v>
      </c>
      <c r="O25" s="499" t="s">
        <v>323</v>
      </c>
      <c r="P25" s="499" t="s">
        <v>323</v>
      </c>
      <c r="Q25" s="499" t="s">
        <v>323</v>
      </c>
      <c r="R25" s="499" t="s">
        <v>323</v>
      </c>
      <c r="S25" s="499" t="s">
        <v>323</v>
      </c>
      <c r="T25" s="499" t="s">
        <v>323</v>
      </c>
      <c r="U25" s="499" t="s">
        <v>323</v>
      </c>
      <c r="V25" s="499" t="s">
        <v>323</v>
      </c>
      <c r="W25" s="499" t="s">
        <v>323</v>
      </c>
      <c r="X25" s="499" t="s">
        <v>323</v>
      </c>
      <c r="Y25" s="499" t="s">
        <v>323</v>
      </c>
      <c r="Z25" s="499" t="s">
        <v>323</v>
      </c>
      <c r="AA25" s="499" t="s">
        <v>323</v>
      </c>
      <c r="AB25" s="499" t="s">
        <v>323</v>
      </c>
      <c r="AC25" s="499" t="s">
        <v>323</v>
      </c>
      <c r="AD25" s="499" t="s">
        <v>323</v>
      </c>
      <c r="AE25" s="499" t="s">
        <v>323</v>
      </c>
      <c r="AF25" s="499" t="s">
        <v>323</v>
      </c>
    </row>
    <row r="26" spans="1:32" ht="14.25" customHeight="1">
      <c r="A26" s="227"/>
      <c r="B26" s="248" t="s">
        <v>324</v>
      </c>
      <c r="C26" s="504" t="s">
        <v>350</v>
      </c>
      <c r="D26" s="249" t="s">
        <v>329</v>
      </c>
      <c r="E26" s="250">
        <v>0</v>
      </c>
      <c r="F26" s="250">
        <v>0</v>
      </c>
      <c r="G26" s="250">
        <v>0</v>
      </c>
      <c r="H26" s="505">
        <v>0</v>
      </c>
      <c r="I26" s="499" t="s">
        <v>372</v>
      </c>
      <c r="J26" s="499" t="s">
        <v>373</v>
      </c>
      <c r="K26" s="499" t="s">
        <v>374</v>
      </c>
      <c r="L26" s="499" t="s">
        <v>375</v>
      </c>
      <c r="M26" s="499">
        <v>0.24652777777777779</v>
      </c>
      <c r="N26" s="499">
        <v>0.2673611111111111</v>
      </c>
      <c r="O26" s="499">
        <v>0.28472222222222221</v>
      </c>
      <c r="P26" s="499">
        <v>0.2986111111111111</v>
      </c>
      <c r="Q26" s="499" t="s">
        <v>376</v>
      </c>
      <c r="R26" s="499" t="s">
        <v>377</v>
      </c>
      <c r="S26" s="499">
        <v>0.35416666666666663</v>
      </c>
      <c r="T26" s="499">
        <v>0.35416666666666663</v>
      </c>
      <c r="U26" s="499">
        <v>0.375</v>
      </c>
      <c r="V26" s="499">
        <v>0.39583333333333331</v>
      </c>
      <c r="W26" s="499">
        <v>0.4375</v>
      </c>
      <c r="X26" s="499">
        <v>0.4375</v>
      </c>
      <c r="Y26" s="499">
        <v>0.47916666666666663</v>
      </c>
      <c r="Z26" s="499">
        <v>0.52083333333333337</v>
      </c>
      <c r="AA26" s="499" t="s">
        <v>378</v>
      </c>
      <c r="AB26" s="499" t="s">
        <v>379</v>
      </c>
      <c r="AC26" s="499">
        <v>0.60069444444444453</v>
      </c>
      <c r="AD26" s="499">
        <v>0.60069444444444453</v>
      </c>
      <c r="AE26" s="499">
        <v>0.625</v>
      </c>
      <c r="AF26" s="499" t="s">
        <v>380</v>
      </c>
    </row>
    <row r="27" spans="1:32" ht="14.25" customHeight="1">
      <c r="A27" s="227"/>
      <c r="B27" s="248" t="s">
        <v>327</v>
      </c>
      <c r="C27" s="504" t="s">
        <v>381</v>
      </c>
      <c r="D27" s="249" t="s">
        <v>329</v>
      </c>
      <c r="E27" s="250">
        <v>0.4</v>
      </c>
      <c r="F27" s="250">
        <f t="shared" ref="F27:F36" si="0">E27+F26</f>
        <v>0.4</v>
      </c>
      <c r="G27" s="250">
        <f t="shared" ref="G27:G35" si="1">G26+E27</f>
        <v>0.4</v>
      </c>
      <c r="H27" s="501">
        <v>6.9444444444444436E-4</v>
      </c>
      <c r="I27" s="506">
        <f>I26+H27</f>
        <v>0.16388888888888889</v>
      </c>
      <c r="J27" s="506">
        <f t="shared" ref="J27:J35" si="2">J26+H27</f>
        <v>0.18819444444444444</v>
      </c>
      <c r="K27" s="507">
        <f>H27+K26</f>
        <v>0.20555555555555555</v>
      </c>
      <c r="L27" s="507">
        <f t="shared" ref="L27:L35" si="3">L26+H27</f>
        <v>0.23333333333333334</v>
      </c>
      <c r="M27" s="507">
        <f t="shared" ref="M27:M35" si="4">M26+H27</f>
        <v>0.24722222222222223</v>
      </c>
      <c r="N27" s="507">
        <f t="shared" ref="N27:N35" si="5">N26+H27</f>
        <v>0.26805555555555555</v>
      </c>
      <c r="O27" s="507">
        <f t="shared" ref="O27:O35" si="6">O26+H27</f>
        <v>0.28541666666666665</v>
      </c>
      <c r="P27" s="507">
        <f t="shared" ref="P27:P35" si="7">H27+P26</f>
        <v>0.29930555555555555</v>
      </c>
      <c r="Q27" s="507">
        <f t="shared" ref="Q27:Q35" si="8">Q26+H27</f>
        <v>0.32013888888888886</v>
      </c>
      <c r="R27" s="507">
        <f t="shared" ref="R27:R35" si="9">R26+H27</f>
        <v>0.34097222222222223</v>
      </c>
      <c r="S27" s="507">
        <f>S26+H27</f>
        <v>0.35486111111111107</v>
      </c>
      <c r="T27" s="507">
        <f>T26+H27</f>
        <v>0.35486111111111107</v>
      </c>
      <c r="U27" s="507">
        <f t="shared" ref="U27:U35" si="10">U26+H27</f>
        <v>0.37569444444444444</v>
      </c>
      <c r="V27" s="507">
        <f t="shared" ref="V27:V35" si="11">V26+H27</f>
        <v>0.39652777777777776</v>
      </c>
      <c r="W27" s="507">
        <f t="shared" ref="W27:W35" si="12">W26+H27</f>
        <v>0.43819444444444444</v>
      </c>
      <c r="X27" s="507">
        <f>X26+H27</f>
        <v>0.43819444444444444</v>
      </c>
      <c r="Y27" s="507">
        <f t="shared" ref="Y27:Y35" si="13">Y26+H27</f>
        <v>0.47986111111111107</v>
      </c>
      <c r="Z27" s="507">
        <f t="shared" ref="Z27:Z35" si="14">Z26+H27</f>
        <v>0.52152777777777781</v>
      </c>
      <c r="AA27" s="507">
        <f>AA26+H27</f>
        <v>0.55972222222222223</v>
      </c>
      <c r="AB27" s="507">
        <f>AB26+H27</f>
        <v>0.57361111111111107</v>
      </c>
      <c r="AC27" s="507">
        <f>AC26+H27</f>
        <v>0.60138888888888897</v>
      </c>
      <c r="AD27" s="507">
        <f>AD26+H27</f>
        <v>0.60138888888888897</v>
      </c>
      <c r="AE27" s="507">
        <f t="shared" ref="AE27:AE35" si="15">AE26+H27</f>
        <v>0.62569444444444444</v>
      </c>
      <c r="AF27" s="507">
        <f t="shared" ref="AF27:AF35" si="16">AF26+H27</f>
        <v>0.64652777777777781</v>
      </c>
    </row>
    <row r="28" spans="1:32" ht="14.25" customHeight="1">
      <c r="A28" s="227"/>
      <c r="B28" s="248" t="s">
        <v>332</v>
      </c>
      <c r="C28" s="508" t="s">
        <v>382</v>
      </c>
      <c r="D28" s="249" t="s">
        <v>329</v>
      </c>
      <c r="E28" s="250">
        <v>0.7</v>
      </c>
      <c r="F28" s="250">
        <f t="shared" si="0"/>
        <v>1.1000000000000001</v>
      </c>
      <c r="G28" s="250">
        <f t="shared" si="1"/>
        <v>1.1000000000000001</v>
      </c>
      <c r="H28" s="501">
        <v>6.9444444444444436E-4</v>
      </c>
      <c r="I28" s="506">
        <f t="shared" ref="I28:I35" si="17">I27+H28</f>
        <v>0.16458333333333333</v>
      </c>
      <c r="J28" s="506">
        <f t="shared" si="2"/>
        <v>0.18888888888888888</v>
      </c>
      <c r="K28" s="507">
        <f>K27+H28</f>
        <v>0.20624999999999999</v>
      </c>
      <c r="L28" s="507">
        <f t="shared" si="3"/>
        <v>0.23402777777777778</v>
      </c>
      <c r="M28" s="507">
        <f t="shared" si="4"/>
        <v>0.24791666666666667</v>
      </c>
      <c r="N28" s="507">
        <f t="shared" si="5"/>
        <v>0.26874999999999999</v>
      </c>
      <c r="O28" s="507">
        <f t="shared" si="6"/>
        <v>0.28611111111111109</v>
      </c>
      <c r="P28" s="507">
        <f t="shared" si="7"/>
        <v>0.3</v>
      </c>
      <c r="Q28" s="507">
        <f t="shared" si="8"/>
        <v>0.3208333333333333</v>
      </c>
      <c r="R28" s="507">
        <f t="shared" si="9"/>
        <v>0.34166666666666667</v>
      </c>
      <c r="S28" s="507">
        <f t="shared" ref="S28:S36" si="18">S27+H28</f>
        <v>0.35555555555555551</v>
      </c>
      <c r="T28" s="507">
        <f t="shared" ref="T28:T35" si="19">T27+H28</f>
        <v>0.35555555555555551</v>
      </c>
      <c r="U28" s="507">
        <f t="shared" si="10"/>
        <v>0.37638888888888888</v>
      </c>
      <c r="V28" s="507">
        <f t="shared" si="11"/>
        <v>0.3972222222222222</v>
      </c>
      <c r="W28" s="507">
        <f t="shared" si="12"/>
        <v>0.43888888888888888</v>
      </c>
      <c r="X28" s="507">
        <f t="shared" ref="X28:X35" si="20">X27+H28</f>
        <v>0.43888888888888888</v>
      </c>
      <c r="Y28" s="507">
        <f t="shared" si="13"/>
        <v>0.48055555555555551</v>
      </c>
      <c r="Z28" s="507">
        <f t="shared" si="14"/>
        <v>0.52222222222222225</v>
      </c>
      <c r="AA28" s="507">
        <f t="shared" ref="AA28:AA35" si="21">AA27+H28</f>
        <v>0.56041666666666667</v>
      </c>
      <c r="AB28" s="507">
        <f t="shared" ref="AB28:AB35" si="22">AB27+H28</f>
        <v>0.57430555555555551</v>
      </c>
      <c r="AC28" s="507">
        <f t="shared" ref="AC28:AC36" si="23">AC27+H28</f>
        <v>0.60208333333333341</v>
      </c>
      <c r="AD28" s="507">
        <f t="shared" ref="AD28:AD35" si="24">AD27+H28</f>
        <v>0.60208333333333341</v>
      </c>
      <c r="AE28" s="507">
        <f t="shared" si="15"/>
        <v>0.62638888888888888</v>
      </c>
      <c r="AF28" s="507">
        <f t="shared" si="16"/>
        <v>0.64722222222222225</v>
      </c>
    </row>
    <row r="29" spans="1:32" ht="14.25" customHeight="1">
      <c r="A29" s="227"/>
      <c r="B29" s="248" t="s">
        <v>334</v>
      </c>
      <c r="C29" s="508" t="s">
        <v>383</v>
      </c>
      <c r="D29" s="249" t="s">
        <v>336</v>
      </c>
      <c r="E29" s="250">
        <v>0.1</v>
      </c>
      <c r="F29" s="250">
        <f t="shared" si="0"/>
        <v>1.2000000000000002</v>
      </c>
      <c r="G29" s="250">
        <f t="shared" si="1"/>
        <v>1.2000000000000002</v>
      </c>
      <c r="H29" s="501">
        <v>6.9444444444444436E-4</v>
      </c>
      <c r="I29" s="506">
        <f t="shared" si="17"/>
        <v>0.16527777777777777</v>
      </c>
      <c r="J29" s="506">
        <f t="shared" si="2"/>
        <v>0.18958333333333333</v>
      </c>
      <c r="K29" s="507">
        <f>H29+K28</f>
        <v>0.20694444444444443</v>
      </c>
      <c r="L29" s="507">
        <f t="shared" si="3"/>
        <v>0.23472222222222222</v>
      </c>
      <c r="M29" s="507">
        <f t="shared" si="4"/>
        <v>0.24861111111111112</v>
      </c>
      <c r="N29" s="507">
        <f t="shared" si="5"/>
        <v>0.26944444444444443</v>
      </c>
      <c r="O29" s="507">
        <f t="shared" si="6"/>
        <v>0.28680555555555554</v>
      </c>
      <c r="P29" s="507">
        <f t="shared" si="7"/>
        <v>0.30069444444444443</v>
      </c>
      <c r="Q29" s="507">
        <f t="shared" si="8"/>
        <v>0.32152777777777775</v>
      </c>
      <c r="R29" s="507">
        <f t="shared" si="9"/>
        <v>0.34236111111111112</v>
      </c>
      <c r="S29" s="507">
        <f t="shared" si="18"/>
        <v>0.35624999999999996</v>
      </c>
      <c r="T29" s="507">
        <f t="shared" si="19"/>
        <v>0.35624999999999996</v>
      </c>
      <c r="U29" s="507">
        <f t="shared" si="10"/>
        <v>0.37708333333333333</v>
      </c>
      <c r="V29" s="507">
        <f t="shared" si="11"/>
        <v>0.39791666666666664</v>
      </c>
      <c r="W29" s="507">
        <f t="shared" si="12"/>
        <v>0.43958333333333333</v>
      </c>
      <c r="X29" s="507">
        <f t="shared" si="20"/>
        <v>0.43958333333333333</v>
      </c>
      <c r="Y29" s="507">
        <f t="shared" si="13"/>
        <v>0.48124999999999996</v>
      </c>
      <c r="Z29" s="507">
        <f t="shared" si="14"/>
        <v>0.5229166666666667</v>
      </c>
      <c r="AA29" s="507">
        <f t="shared" si="21"/>
        <v>0.56111111111111112</v>
      </c>
      <c r="AB29" s="507">
        <f t="shared" si="22"/>
        <v>0.57499999999999996</v>
      </c>
      <c r="AC29" s="507">
        <f t="shared" si="23"/>
        <v>0.60277777777777786</v>
      </c>
      <c r="AD29" s="507">
        <f t="shared" si="24"/>
        <v>0.60277777777777786</v>
      </c>
      <c r="AE29" s="507">
        <f t="shared" si="15"/>
        <v>0.62708333333333333</v>
      </c>
      <c r="AF29" s="507">
        <f t="shared" si="16"/>
        <v>0.6479166666666667</v>
      </c>
    </row>
    <row r="30" spans="1:32" ht="14.25" customHeight="1">
      <c r="A30" s="227"/>
      <c r="B30" s="248" t="s">
        <v>337</v>
      </c>
      <c r="C30" s="508" t="s">
        <v>384</v>
      </c>
      <c r="D30" s="249" t="s">
        <v>336</v>
      </c>
      <c r="E30" s="250">
        <v>0.3</v>
      </c>
      <c r="F30" s="250">
        <f t="shared" si="0"/>
        <v>1.5000000000000002</v>
      </c>
      <c r="G30" s="250">
        <f t="shared" si="1"/>
        <v>1.5000000000000002</v>
      </c>
      <c r="H30" s="501">
        <v>6.9444444444444436E-4</v>
      </c>
      <c r="I30" s="506">
        <f t="shared" si="17"/>
        <v>0.16597222222222222</v>
      </c>
      <c r="J30" s="506">
        <f t="shared" si="2"/>
        <v>0.19027777777777777</v>
      </c>
      <c r="K30" s="507">
        <f>K29+H30</f>
        <v>0.20763888888888887</v>
      </c>
      <c r="L30" s="507">
        <f t="shared" si="3"/>
        <v>0.23541666666666666</v>
      </c>
      <c r="M30" s="507">
        <f t="shared" si="4"/>
        <v>0.24930555555555556</v>
      </c>
      <c r="N30" s="507">
        <f t="shared" si="5"/>
        <v>0.27013888888888887</v>
      </c>
      <c r="O30" s="507">
        <f t="shared" si="6"/>
        <v>0.28749999999999998</v>
      </c>
      <c r="P30" s="507">
        <f t="shared" si="7"/>
        <v>0.30138888888888887</v>
      </c>
      <c r="Q30" s="507">
        <f t="shared" si="8"/>
        <v>0.32222222222222219</v>
      </c>
      <c r="R30" s="507">
        <f t="shared" si="9"/>
        <v>0.34305555555555556</v>
      </c>
      <c r="S30" s="507">
        <f t="shared" si="18"/>
        <v>0.3569444444444444</v>
      </c>
      <c r="T30" s="507">
        <f t="shared" si="19"/>
        <v>0.3569444444444444</v>
      </c>
      <c r="U30" s="507">
        <f t="shared" si="10"/>
        <v>0.37777777777777777</v>
      </c>
      <c r="V30" s="507">
        <f t="shared" si="11"/>
        <v>0.39861111111111108</v>
      </c>
      <c r="W30" s="507">
        <f t="shared" si="12"/>
        <v>0.44027777777777777</v>
      </c>
      <c r="X30" s="507">
        <f t="shared" si="20"/>
        <v>0.44027777777777777</v>
      </c>
      <c r="Y30" s="507">
        <f t="shared" si="13"/>
        <v>0.4819444444444444</v>
      </c>
      <c r="Z30" s="507">
        <f t="shared" si="14"/>
        <v>0.52361111111111114</v>
      </c>
      <c r="AA30" s="507">
        <f t="shared" si="21"/>
        <v>0.56180555555555556</v>
      </c>
      <c r="AB30" s="507">
        <f t="shared" si="22"/>
        <v>0.5756944444444444</v>
      </c>
      <c r="AC30" s="507">
        <f t="shared" si="23"/>
        <v>0.6034722222222223</v>
      </c>
      <c r="AD30" s="507">
        <f t="shared" si="24"/>
        <v>0.6034722222222223</v>
      </c>
      <c r="AE30" s="507">
        <f t="shared" si="15"/>
        <v>0.62777777777777777</v>
      </c>
      <c r="AF30" s="507">
        <f t="shared" si="16"/>
        <v>0.64861111111111114</v>
      </c>
    </row>
    <row r="31" spans="1:32" ht="14.25" customHeight="1">
      <c r="A31" s="227"/>
      <c r="B31" s="248" t="s">
        <v>339</v>
      </c>
      <c r="C31" s="508" t="s">
        <v>385</v>
      </c>
      <c r="D31" s="249" t="s">
        <v>336</v>
      </c>
      <c r="E31" s="250">
        <v>1</v>
      </c>
      <c r="F31" s="250">
        <f t="shared" si="0"/>
        <v>2.5</v>
      </c>
      <c r="G31" s="250">
        <f t="shared" si="1"/>
        <v>2.5</v>
      </c>
      <c r="H31" s="501">
        <v>6.9444444444444436E-4</v>
      </c>
      <c r="I31" s="506">
        <f t="shared" si="17"/>
        <v>0.16666666666666666</v>
      </c>
      <c r="J31" s="506">
        <f t="shared" si="2"/>
        <v>0.19097222222222221</v>
      </c>
      <c r="K31" s="507">
        <f>H31+K30</f>
        <v>0.20833333333333331</v>
      </c>
      <c r="L31" s="507">
        <f t="shared" si="3"/>
        <v>0.2361111111111111</v>
      </c>
      <c r="M31" s="507">
        <f t="shared" si="4"/>
        <v>0.25</v>
      </c>
      <c r="N31" s="507">
        <f t="shared" si="5"/>
        <v>0.27083333333333331</v>
      </c>
      <c r="O31" s="507">
        <f t="shared" si="6"/>
        <v>0.28819444444444442</v>
      </c>
      <c r="P31" s="507">
        <f t="shared" si="7"/>
        <v>0.30208333333333331</v>
      </c>
      <c r="Q31" s="507">
        <f t="shared" si="8"/>
        <v>0.32291666666666663</v>
      </c>
      <c r="R31" s="507">
        <f t="shared" si="9"/>
        <v>0.34375</v>
      </c>
      <c r="S31" s="507">
        <f t="shared" si="18"/>
        <v>0.35763888888888884</v>
      </c>
      <c r="T31" s="507">
        <f t="shared" si="19"/>
        <v>0.35763888888888884</v>
      </c>
      <c r="U31" s="507">
        <f t="shared" si="10"/>
        <v>0.37847222222222221</v>
      </c>
      <c r="V31" s="507">
        <f t="shared" si="11"/>
        <v>0.39930555555555552</v>
      </c>
      <c r="W31" s="507">
        <f t="shared" si="12"/>
        <v>0.44097222222222221</v>
      </c>
      <c r="X31" s="507">
        <f t="shared" si="20"/>
        <v>0.44097222222222221</v>
      </c>
      <c r="Y31" s="507">
        <f t="shared" si="13"/>
        <v>0.48263888888888884</v>
      </c>
      <c r="Z31" s="507">
        <f t="shared" si="14"/>
        <v>0.52430555555555558</v>
      </c>
      <c r="AA31" s="507">
        <f t="shared" si="21"/>
        <v>0.5625</v>
      </c>
      <c r="AB31" s="507">
        <f t="shared" si="22"/>
        <v>0.57638888888888884</v>
      </c>
      <c r="AC31" s="507">
        <f t="shared" si="23"/>
        <v>0.60416666666666674</v>
      </c>
      <c r="AD31" s="507">
        <f t="shared" si="24"/>
        <v>0.60416666666666674</v>
      </c>
      <c r="AE31" s="507">
        <f t="shared" si="15"/>
        <v>0.62847222222222221</v>
      </c>
      <c r="AF31" s="507">
        <f t="shared" si="16"/>
        <v>0.64930555555555558</v>
      </c>
    </row>
    <row r="32" spans="1:32" ht="14.25" customHeight="1">
      <c r="A32" s="227"/>
      <c r="B32" s="248" t="s">
        <v>341</v>
      </c>
      <c r="C32" s="508" t="s">
        <v>386</v>
      </c>
      <c r="D32" s="249" t="s">
        <v>336</v>
      </c>
      <c r="E32" s="250">
        <v>0.5</v>
      </c>
      <c r="F32" s="250">
        <f t="shared" si="0"/>
        <v>3</v>
      </c>
      <c r="G32" s="250">
        <f t="shared" si="1"/>
        <v>3</v>
      </c>
      <c r="H32" s="501">
        <v>6.9444444444444436E-4</v>
      </c>
      <c r="I32" s="506">
        <f t="shared" si="17"/>
        <v>0.1673611111111111</v>
      </c>
      <c r="J32" s="506">
        <f t="shared" si="2"/>
        <v>0.19166666666666665</v>
      </c>
      <c r="K32" s="507">
        <f>K31+H32</f>
        <v>0.20902777777777776</v>
      </c>
      <c r="L32" s="507">
        <f t="shared" si="3"/>
        <v>0.23680555555555555</v>
      </c>
      <c r="M32" s="507">
        <f t="shared" si="4"/>
        <v>0.25069444444444444</v>
      </c>
      <c r="N32" s="507">
        <f t="shared" si="5"/>
        <v>0.27152777777777776</v>
      </c>
      <c r="O32" s="507">
        <f t="shared" si="6"/>
        <v>0.28888888888888886</v>
      </c>
      <c r="P32" s="507">
        <f t="shared" si="7"/>
        <v>0.30277777777777776</v>
      </c>
      <c r="Q32" s="507">
        <f t="shared" si="8"/>
        <v>0.32361111111111107</v>
      </c>
      <c r="R32" s="507">
        <f t="shared" si="9"/>
        <v>0.34444444444444444</v>
      </c>
      <c r="S32" s="507">
        <f t="shared" si="18"/>
        <v>0.35833333333333328</v>
      </c>
      <c r="T32" s="507">
        <f t="shared" si="19"/>
        <v>0.35833333333333328</v>
      </c>
      <c r="U32" s="507">
        <f t="shared" si="10"/>
        <v>0.37916666666666665</v>
      </c>
      <c r="V32" s="507">
        <f t="shared" si="11"/>
        <v>0.39999999999999997</v>
      </c>
      <c r="W32" s="507">
        <f t="shared" si="12"/>
        <v>0.44166666666666665</v>
      </c>
      <c r="X32" s="507">
        <f t="shared" si="20"/>
        <v>0.44166666666666665</v>
      </c>
      <c r="Y32" s="507">
        <f t="shared" si="13"/>
        <v>0.48333333333333328</v>
      </c>
      <c r="Z32" s="507">
        <f t="shared" si="14"/>
        <v>0.52500000000000002</v>
      </c>
      <c r="AA32" s="507">
        <f t="shared" si="21"/>
        <v>0.56319444444444444</v>
      </c>
      <c r="AB32" s="507">
        <f t="shared" si="22"/>
        <v>0.57708333333333328</v>
      </c>
      <c r="AC32" s="507">
        <f t="shared" si="23"/>
        <v>0.60486111111111118</v>
      </c>
      <c r="AD32" s="507">
        <f t="shared" si="24"/>
        <v>0.60486111111111118</v>
      </c>
      <c r="AE32" s="507">
        <f t="shared" si="15"/>
        <v>0.62916666666666665</v>
      </c>
      <c r="AF32" s="507">
        <f t="shared" si="16"/>
        <v>0.65</v>
      </c>
    </row>
    <row r="33" spans="1:32" ht="14.25" customHeight="1">
      <c r="A33" s="227"/>
      <c r="B33" s="248" t="s">
        <v>343</v>
      </c>
      <c r="C33" s="508" t="s">
        <v>387</v>
      </c>
      <c r="D33" s="249" t="s">
        <v>336</v>
      </c>
      <c r="E33" s="250">
        <v>0.7</v>
      </c>
      <c r="F33" s="250">
        <f t="shared" si="0"/>
        <v>3.7</v>
      </c>
      <c r="G33" s="250">
        <f t="shared" si="1"/>
        <v>3.7</v>
      </c>
      <c r="H33" s="501">
        <v>6.9444444444444436E-4</v>
      </c>
      <c r="I33" s="506">
        <f t="shared" si="17"/>
        <v>0.16805555555555554</v>
      </c>
      <c r="J33" s="506">
        <f t="shared" si="2"/>
        <v>0.19236111111111109</v>
      </c>
      <c r="K33" s="507">
        <f>H33+K32</f>
        <v>0.2097222222222222</v>
      </c>
      <c r="L33" s="507">
        <f t="shared" si="3"/>
        <v>0.23749999999999999</v>
      </c>
      <c r="M33" s="507">
        <f t="shared" si="4"/>
        <v>0.25138888888888888</v>
      </c>
      <c r="N33" s="507">
        <f t="shared" si="5"/>
        <v>0.2722222222222222</v>
      </c>
      <c r="O33" s="507">
        <f t="shared" si="6"/>
        <v>0.2895833333333333</v>
      </c>
      <c r="P33" s="507">
        <f t="shared" si="7"/>
        <v>0.3034722222222222</v>
      </c>
      <c r="Q33" s="507">
        <f t="shared" si="8"/>
        <v>0.32430555555555551</v>
      </c>
      <c r="R33" s="507">
        <f t="shared" si="9"/>
        <v>0.34513888888888888</v>
      </c>
      <c r="S33" s="507">
        <f t="shared" si="18"/>
        <v>0.35902777777777772</v>
      </c>
      <c r="T33" s="507">
        <f t="shared" si="19"/>
        <v>0.35902777777777772</v>
      </c>
      <c r="U33" s="507">
        <f t="shared" si="10"/>
        <v>0.37986111111111109</v>
      </c>
      <c r="V33" s="507">
        <f t="shared" si="11"/>
        <v>0.40069444444444441</v>
      </c>
      <c r="W33" s="507">
        <f t="shared" si="12"/>
        <v>0.44236111111111109</v>
      </c>
      <c r="X33" s="507">
        <f t="shared" si="20"/>
        <v>0.44236111111111109</v>
      </c>
      <c r="Y33" s="507">
        <f t="shared" si="13"/>
        <v>0.48402777777777772</v>
      </c>
      <c r="Z33" s="507">
        <f t="shared" si="14"/>
        <v>0.52569444444444446</v>
      </c>
      <c r="AA33" s="507">
        <f t="shared" si="21"/>
        <v>0.56388888888888888</v>
      </c>
      <c r="AB33" s="507">
        <f t="shared" si="22"/>
        <v>0.57777777777777772</v>
      </c>
      <c r="AC33" s="507">
        <f t="shared" si="23"/>
        <v>0.60555555555555562</v>
      </c>
      <c r="AD33" s="507">
        <f t="shared" si="24"/>
        <v>0.60555555555555562</v>
      </c>
      <c r="AE33" s="507">
        <f t="shared" si="15"/>
        <v>0.62986111111111109</v>
      </c>
      <c r="AF33" s="507">
        <f t="shared" si="16"/>
        <v>0.65069444444444446</v>
      </c>
    </row>
    <row r="34" spans="1:32" ht="14.25" customHeight="1">
      <c r="A34" s="227"/>
      <c r="B34" s="248" t="s">
        <v>345</v>
      </c>
      <c r="C34" s="508" t="s">
        <v>388</v>
      </c>
      <c r="D34" s="249" t="s">
        <v>326</v>
      </c>
      <c r="E34" s="250">
        <v>1</v>
      </c>
      <c r="F34" s="250">
        <f t="shared" si="0"/>
        <v>4.7</v>
      </c>
      <c r="G34" s="250">
        <f t="shared" si="1"/>
        <v>4.7</v>
      </c>
      <c r="H34" s="501">
        <v>6.9444444444444436E-4</v>
      </c>
      <c r="I34" s="506">
        <f t="shared" si="17"/>
        <v>0.16874999999999998</v>
      </c>
      <c r="J34" s="506">
        <f t="shared" si="2"/>
        <v>0.19305555555555554</v>
      </c>
      <c r="K34" s="507">
        <f>K33+H34</f>
        <v>0.21041666666666664</v>
      </c>
      <c r="L34" s="507">
        <f t="shared" si="3"/>
        <v>0.23819444444444443</v>
      </c>
      <c r="M34" s="507">
        <f t="shared" si="4"/>
        <v>0.25208333333333333</v>
      </c>
      <c r="N34" s="507">
        <f t="shared" si="5"/>
        <v>0.27291666666666664</v>
      </c>
      <c r="O34" s="507">
        <f t="shared" si="6"/>
        <v>0.29027777777777775</v>
      </c>
      <c r="P34" s="507">
        <f t="shared" si="7"/>
        <v>0.30416666666666664</v>
      </c>
      <c r="Q34" s="507">
        <f t="shared" si="8"/>
        <v>0.32499999999999996</v>
      </c>
      <c r="R34" s="507">
        <f t="shared" si="9"/>
        <v>0.34583333333333333</v>
      </c>
      <c r="S34" s="507">
        <f t="shared" si="18"/>
        <v>0.35972222222222217</v>
      </c>
      <c r="T34" s="507">
        <f t="shared" si="19"/>
        <v>0.35972222222222217</v>
      </c>
      <c r="U34" s="507">
        <f t="shared" si="10"/>
        <v>0.38055555555555554</v>
      </c>
      <c r="V34" s="507">
        <f t="shared" si="11"/>
        <v>0.40138888888888885</v>
      </c>
      <c r="W34" s="507">
        <f t="shared" si="12"/>
        <v>0.44305555555555554</v>
      </c>
      <c r="X34" s="507">
        <f t="shared" si="20"/>
        <v>0.44305555555555554</v>
      </c>
      <c r="Y34" s="507">
        <f t="shared" si="13"/>
        <v>0.48472222222222217</v>
      </c>
      <c r="Z34" s="507">
        <f t="shared" si="14"/>
        <v>0.52638888888888891</v>
      </c>
      <c r="AA34" s="507">
        <f t="shared" si="21"/>
        <v>0.56458333333333333</v>
      </c>
      <c r="AB34" s="507">
        <f t="shared" si="22"/>
        <v>0.57847222222222217</v>
      </c>
      <c r="AC34" s="507">
        <f t="shared" si="23"/>
        <v>0.60625000000000007</v>
      </c>
      <c r="AD34" s="507">
        <f t="shared" si="24"/>
        <v>0.60625000000000007</v>
      </c>
      <c r="AE34" s="507">
        <f t="shared" si="15"/>
        <v>0.63055555555555554</v>
      </c>
      <c r="AF34" s="507">
        <f t="shared" si="16"/>
        <v>0.65138888888888891</v>
      </c>
    </row>
    <row r="35" spans="1:32" ht="14.25" customHeight="1">
      <c r="A35" s="227"/>
      <c r="B35" s="248" t="s">
        <v>347</v>
      </c>
      <c r="C35" s="504" t="s">
        <v>328</v>
      </c>
      <c r="D35" s="249" t="s">
        <v>329</v>
      </c>
      <c r="E35" s="250">
        <v>0.8</v>
      </c>
      <c r="F35" s="250">
        <f t="shared" si="0"/>
        <v>5.5</v>
      </c>
      <c r="G35" s="250">
        <f t="shared" si="1"/>
        <v>5.5</v>
      </c>
      <c r="H35" s="501">
        <v>6.9444444444444436E-4</v>
      </c>
      <c r="I35" s="506">
        <f t="shared" si="17"/>
        <v>0.16944444444444443</v>
      </c>
      <c r="J35" s="506">
        <f t="shared" si="2"/>
        <v>0.19374999999999998</v>
      </c>
      <c r="K35" s="507">
        <f>H35+K34</f>
        <v>0.21111111111111108</v>
      </c>
      <c r="L35" s="507">
        <f t="shared" si="3"/>
        <v>0.23888888888888887</v>
      </c>
      <c r="M35" s="507">
        <f t="shared" si="4"/>
        <v>0.25277777777777777</v>
      </c>
      <c r="N35" s="507">
        <f t="shared" si="5"/>
        <v>0.27361111111111108</v>
      </c>
      <c r="O35" s="507">
        <f t="shared" si="6"/>
        <v>0.29097222222222219</v>
      </c>
      <c r="P35" s="507">
        <f t="shared" si="7"/>
        <v>0.30486111111111108</v>
      </c>
      <c r="Q35" s="507">
        <f t="shared" si="8"/>
        <v>0.3256944444444444</v>
      </c>
      <c r="R35" s="507">
        <f t="shared" si="9"/>
        <v>0.34652777777777777</v>
      </c>
      <c r="S35" s="507">
        <f t="shared" si="18"/>
        <v>0.36041666666666661</v>
      </c>
      <c r="T35" s="507">
        <f t="shared" si="19"/>
        <v>0.36041666666666661</v>
      </c>
      <c r="U35" s="507">
        <f t="shared" si="10"/>
        <v>0.38124999999999998</v>
      </c>
      <c r="V35" s="507">
        <f t="shared" si="11"/>
        <v>0.40208333333333329</v>
      </c>
      <c r="W35" s="507">
        <f t="shared" si="12"/>
        <v>0.44374999999999998</v>
      </c>
      <c r="X35" s="507">
        <f t="shared" si="20"/>
        <v>0.44374999999999998</v>
      </c>
      <c r="Y35" s="507">
        <f t="shared" si="13"/>
        <v>0.48541666666666661</v>
      </c>
      <c r="Z35" s="507">
        <f t="shared" si="14"/>
        <v>0.52708333333333335</v>
      </c>
      <c r="AA35" s="507">
        <f t="shared" si="21"/>
        <v>0.56527777777777777</v>
      </c>
      <c r="AB35" s="507">
        <f t="shared" si="22"/>
        <v>0.57916666666666661</v>
      </c>
      <c r="AC35" s="507">
        <f t="shared" si="23"/>
        <v>0.60694444444444451</v>
      </c>
      <c r="AD35" s="507">
        <f t="shared" si="24"/>
        <v>0.60694444444444451</v>
      </c>
      <c r="AE35" s="507">
        <f t="shared" si="15"/>
        <v>0.63124999999999998</v>
      </c>
      <c r="AF35" s="507">
        <f t="shared" si="16"/>
        <v>0.65208333333333335</v>
      </c>
    </row>
    <row r="36" spans="1:32" ht="14.25" customHeight="1">
      <c r="A36" s="227"/>
      <c r="B36" s="248" t="s">
        <v>349</v>
      </c>
      <c r="C36" s="504" t="s">
        <v>325</v>
      </c>
      <c r="D36" s="249" t="s">
        <v>326</v>
      </c>
      <c r="E36" s="250">
        <v>1</v>
      </c>
      <c r="F36" s="250">
        <f t="shared" si="0"/>
        <v>6.5</v>
      </c>
      <c r="G36" s="205"/>
      <c r="H36" s="501">
        <v>6.9444444444444436E-4</v>
      </c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507">
        <f t="shared" si="18"/>
        <v>0.36111111111111105</v>
      </c>
      <c r="T36" s="205"/>
      <c r="U36" s="205"/>
      <c r="V36" s="205"/>
      <c r="W36" s="507">
        <f>H36+W35</f>
        <v>0.44444444444444442</v>
      </c>
      <c r="X36" s="205"/>
      <c r="Y36" s="205"/>
      <c r="Z36" s="205"/>
      <c r="AA36" s="205"/>
      <c r="AB36" s="205"/>
      <c r="AC36" s="507">
        <f t="shared" si="23"/>
        <v>0.60763888888888895</v>
      </c>
      <c r="AD36" s="205"/>
      <c r="AE36" s="205"/>
      <c r="AF36" s="205"/>
    </row>
    <row r="37" spans="1:32" ht="12" customHeight="1">
      <c r="A37" s="227"/>
      <c r="B37" s="553" t="s">
        <v>169</v>
      </c>
      <c r="C37" s="553"/>
      <c r="D37" s="553"/>
      <c r="E37" s="553"/>
      <c r="F37" s="553"/>
      <c r="G37" s="553"/>
      <c r="H37" s="553"/>
      <c r="I37" s="501">
        <f t="shared" ref="I37:R37" si="25">I35-I26</f>
        <v>6.2499999999999778E-3</v>
      </c>
      <c r="J37" s="501">
        <f t="shared" si="25"/>
        <v>6.2499999999999778E-3</v>
      </c>
      <c r="K37" s="501">
        <f t="shared" si="25"/>
        <v>6.2499999999999778E-3</v>
      </c>
      <c r="L37" s="501">
        <f t="shared" si="25"/>
        <v>6.2499999999999778E-3</v>
      </c>
      <c r="M37" s="501">
        <f t="shared" si="25"/>
        <v>6.2499999999999778E-3</v>
      </c>
      <c r="N37" s="501">
        <f t="shared" si="25"/>
        <v>6.2499999999999778E-3</v>
      </c>
      <c r="O37" s="501">
        <f t="shared" si="25"/>
        <v>6.2499999999999778E-3</v>
      </c>
      <c r="P37" s="501">
        <f t="shared" si="25"/>
        <v>6.2499999999999778E-3</v>
      </c>
      <c r="Q37" s="501">
        <f t="shared" si="25"/>
        <v>6.2499999999999778E-3</v>
      </c>
      <c r="R37" s="501">
        <f t="shared" si="25"/>
        <v>6.2499999999999778E-3</v>
      </c>
      <c r="S37" s="501">
        <f>S36-S26</f>
        <v>6.9444444444444198E-3</v>
      </c>
      <c r="T37" s="501">
        <f>T35-T26</f>
        <v>6.2499999999999778E-3</v>
      </c>
      <c r="U37" s="501">
        <f>U35-U26</f>
        <v>6.2499999999999778E-3</v>
      </c>
      <c r="V37" s="501">
        <f>V35-V26</f>
        <v>6.2499999999999778E-3</v>
      </c>
      <c r="W37" s="501">
        <f>W36-W26</f>
        <v>6.9444444444444198E-3</v>
      </c>
      <c r="X37" s="501">
        <f>X35-X26</f>
        <v>6.2499999999999778E-3</v>
      </c>
      <c r="Y37" s="501">
        <f>Y35-Y26</f>
        <v>6.2499999999999778E-3</v>
      </c>
      <c r="Z37" s="501">
        <f>Z35-Z26</f>
        <v>6.2499999999999778E-3</v>
      </c>
      <c r="AA37" s="501">
        <f>AA35-AA26</f>
        <v>6.2499999999999778E-3</v>
      </c>
      <c r="AB37" s="501">
        <f>AB35-AB26</f>
        <v>6.2499999999999778E-3</v>
      </c>
      <c r="AC37" s="501">
        <f>AC36-AC26</f>
        <v>6.9444444444444198E-3</v>
      </c>
      <c r="AD37" s="501">
        <f>AD35-AD26</f>
        <v>6.2499999999999778E-3</v>
      </c>
      <c r="AE37" s="501">
        <f>AE35-AE26</f>
        <v>6.2499999999999778E-3</v>
      </c>
      <c r="AF37" s="501">
        <f>AF35-AF26</f>
        <v>6.2499999999999778E-3</v>
      </c>
    </row>
    <row r="38" spans="1:32" ht="11.25" customHeight="1">
      <c r="A38" s="227"/>
      <c r="B38" s="553" t="s">
        <v>351</v>
      </c>
      <c r="C38" s="553"/>
      <c r="D38" s="553"/>
      <c r="E38" s="553"/>
      <c r="F38" s="553"/>
      <c r="G38" s="553"/>
      <c r="H38" s="553"/>
      <c r="I38" s="214">
        <v>36.700000000000003</v>
      </c>
      <c r="J38" s="214">
        <v>36.700000000000003</v>
      </c>
      <c r="K38" s="214">
        <v>36.700000000000003</v>
      </c>
      <c r="L38" s="214">
        <v>36.700000000000003</v>
      </c>
      <c r="M38" s="214">
        <v>36.700000000000003</v>
      </c>
      <c r="N38" s="214">
        <v>36.700000000000003</v>
      </c>
      <c r="O38" s="214">
        <v>36.700000000000003</v>
      </c>
      <c r="P38" s="214">
        <v>36.700000000000003</v>
      </c>
      <c r="Q38" s="214">
        <v>36.700000000000003</v>
      </c>
      <c r="R38" s="214">
        <v>36.700000000000003</v>
      </c>
      <c r="S38" s="214">
        <v>39</v>
      </c>
      <c r="T38" s="214">
        <v>36.700000000000003</v>
      </c>
      <c r="U38" s="214">
        <v>36.700000000000003</v>
      </c>
      <c r="V38" s="214">
        <v>36.700000000000003</v>
      </c>
      <c r="W38" s="214">
        <v>39</v>
      </c>
      <c r="X38" s="214">
        <v>36.700000000000003</v>
      </c>
      <c r="Y38" s="214">
        <v>36.700000000000003</v>
      </c>
      <c r="Z38" s="214">
        <v>36.700000000000003</v>
      </c>
      <c r="AA38" s="214">
        <v>36.700000000000003</v>
      </c>
      <c r="AB38" s="214">
        <v>36.700000000000003</v>
      </c>
      <c r="AC38" s="214">
        <v>39</v>
      </c>
      <c r="AD38" s="214">
        <v>36.700000000000003</v>
      </c>
      <c r="AE38" s="214">
        <v>36.700000000000003</v>
      </c>
      <c r="AF38" s="214">
        <v>36.700000000000003</v>
      </c>
    </row>
    <row r="39" spans="1:32" ht="12.75" customHeight="1">
      <c r="A39" s="227"/>
      <c r="B39" s="553" t="s">
        <v>352</v>
      </c>
      <c r="C39" s="553"/>
      <c r="D39" s="553"/>
      <c r="E39" s="553"/>
      <c r="F39" s="553"/>
      <c r="G39" s="553"/>
      <c r="H39" s="553"/>
      <c r="I39" s="201">
        <v>10</v>
      </c>
      <c r="J39" s="201">
        <v>10</v>
      </c>
      <c r="K39" s="201">
        <v>10</v>
      </c>
      <c r="L39" s="201">
        <v>10</v>
      </c>
      <c r="M39" s="201">
        <v>10</v>
      </c>
      <c r="N39" s="201">
        <v>10</v>
      </c>
      <c r="O39" s="201">
        <v>10</v>
      </c>
      <c r="P39" s="201">
        <v>10</v>
      </c>
      <c r="Q39" s="201">
        <v>10</v>
      </c>
      <c r="R39" s="201">
        <v>10</v>
      </c>
      <c r="S39" s="201">
        <v>11</v>
      </c>
      <c r="T39" s="201">
        <v>10</v>
      </c>
      <c r="U39" s="201">
        <v>10</v>
      </c>
      <c r="V39" s="201">
        <v>10</v>
      </c>
      <c r="W39" s="201">
        <v>11</v>
      </c>
      <c r="X39" s="201">
        <v>10</v>
      </c>
      <c r="Y39" s="201">
        <v>10</v>
      </c>
      <c r="Z39" s="201">
        <v>10</v>
      </c>
      <c r="AA39" s="201">
        <v>10</v>
      </c>
      <c r="AB39" s="201">
        <v>10</v>
      </c>
      <c r="AC39" s="201">
        <v>11</v>
      </c>
      <c r="AD39" s="201">
        <v>10</v>
      </c>
      <c r="AE39" s="201">
        <v>10</v>
      </c>
      <c r="AF39" s="201">
        <v>10</v>
      </c>
    </row>
    <row r="48" spans="1:3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</row>
    <row r="49" spans="1:21" ht="14.25" customHeight="1">
      <c r="A49" s="192"/>
      <c r="B49" s="545" t="s">
        <v>370</v>
      </c>
      <c r="C49" s="545"/>
      <c r="D49" s="545"/>
      <c r="E49" s="545"/>
      <c r="F49" s="545"/>
      <c r="G49" s="545"/>
      <c r="H49" s="545"/>
      <c r="I49" s="545"/>
      <c r="J49" s="545"/>
      <c r="K49" s="545"/>
      <c r="L49" s="545"/>
      <c r="M49" s="545"/>
      <c r="N49" s="545"/>
      <c r="O49" s="545"/>
      <c r="P49" s="545"/>
      <c r="Q49" s="545"/>
      <c r="R49" s="545"/>
      <c r="S49" s="545"/>
      <c r="T49" s="545"/>
      <c r="U49" s="545"/>
    </row>
    <row r="50" spans="1:21">
      <c r="A50" s="219"/>
      <c r="B50" s="540" t="s">
        <v>7</v>
      </c>
      <c r="C50" s="540"/>
      <c r="D50" s="540"/>
      <c r="E50" s="540"/>
      <c r="F50" s="540"/>
      <c r="G50" s="540"/>
      <c r="H50" s="194">
        <v>248</v>
      </c>
      <c r="I50" s="194">
        <v>250</v>
      </c>
      <c r="J50" s="194">
        <v>252</v>
      </c>
      <c r="K50" s="194">
        <v>254</v>
      </c>
      <c r="L50" s="194">
        <v>256</v>
      </c>
      <c r="M50" s="194">
        <v>258</v>
      </c>
      <c r="N50" s="194">
        <v>260</v>
      </c>
      <c r="O50" s="194">
        <v>262</v>
      </c>
      <c r="P50" s="194">
        <v>264</v>
      </c>
      <c r="Q50" s="194">
        <v>266</v>
      </c>
      <c r="R50" s="194">
        <v>268</v>
      </c>
      <c r="S50" s="194">
        <v>270</v>
      </c>
      <c r="T50" s="194">
        <v>272</v>
      </c>
      <c r="U50" s="194">
        <v>274</v>
      </c>
    </row>
    <row r="51" spans="1:21">
      <c r="A51" s="220"/>
      <c r="B51" s="540" t="s">
        <v>312</v>
      </c>
      <c r="C51" s="540"/>
      <c r="D51" s="540"/>
      <c r="E51" s="540"/>
      <c r="F51" s="540"/>
      <c r="G51" s="540"/>
      <c r="H51" s="194" t="s">
        <v>314</v>
      </c>
      <c r="I51" s="194" t="s">
        <v>314</v>
      </c>
      <c r="J51" s="194" t="s">
        <v>313</v>
      </c>
      <c r="K51" s="194" t="s">
        <v>314</v>
      </c>
      <c r="L51" s="194" t="s">
        <v>313</v>
      </c>
      <c r="M51" s="194" t="s">
        <v>314</v>
      </c>
      <c r="N51" s="194" t="s">
        <v>313</v>
      </c>
      <c r="O51" s="194" t="s">
        <v>314</v>
      </c>
      <c r="P51" s="194" t="s">
        <v>314</v>
      </c>
      <c r="Q51" s="194" t="s">
        <v>314</v>
      </c>
      <c r="R51" s="194" t="s">
        <v>314</v>
      </c>
      <c r="S51" s="194" t="s">
        <v>314</v>
      </c>
      <c r="T51" s="194" t="s">
        <v>315</v>
      </c>
      <c r="U51" s="194" t="s">
        <v>313</v>
      </c>
    </row>
    <row r="52" spans="1:21" ht="45">
      <c r="A52" s="221"/>
      <c r="B52" s="197" t="s">
        <v>317</v>
      </c>
      <c r="C52" s="222" t="s">
        <v>318</v>
      </c>
      <c r="D52" s="223" t="s">
        <v>319</v>
      </c>
      <c r="E52" s="224" t="s">
        <v>320</v>
      </c>
      <c r="F52" s="224" t="s">
        <v>353</v>
      </c>
      <c r="G52" s="224" t="s">
        <v>169</v>
      </c>
      <c r="H52" s="200" t="s">
        <v>323</v>
      </c>
      <c r="I52" s="200" t="s">
        <v>323</v>
      </c>
      <c r="J52" s="200" t="s">
        <v>323</v>
      </c>
      <c r="K52" s="200" t="s">
        <v>323</v>
      </c>
      <c r="L52" s="200" t="s">
        <v>323</v>
      </c>
      <c r="M52" s="200" t="s">
        <v>323</v>
      </c>
      <c r="N52" s="200" t="s">
        <v>323</v>
      </c>
      <c r="O52" s="200" t="s">
        <v>323</v>
      </c>
      <c r="P52" s="200" t="s">
        <v>323</v>
      </c>
      <c r="Q52" s="200" t="s">
        <v>323</v>
      </c>
      <c r="R52" s="200" t="s">
        <v>323</v>
      </c>
      <c r="S52" s="200" t="s">
        <v>323</v>
      </c>
      <c r="T52" s="200" t="s">
        <v>323</v>
      </c>
      <c r="U52" s="200" t="s">
        <v>323</v>
      </c>
    </row>
    <row r="53" spans="1:21">
      <c r="A53" s="227"/>
      <c r="B53" s="228" t="s">
        <v>324</v>
      </c>
      <c r="C53" s="251" t="s">
        <v>350</v>
      </c>
      <c r="D53" s="252" t="s">
        <v>329</v>
      </c>
      <c r="E53" s="213">
        <v>0</v>
      </c>
      <c r="F53" s="211">
        <v>0</v>
      </c>
      <c r="G53" s="206">
        <v>0</v>
      </c>
      <c r="H53" s="230">
        <v>0.66666666666666663</v>
      </c>
      <c r="I53" s="230">
        <v>0.68402777777777779</v>
      </c>
      <c r="J53" s="230">
        <v>0.70833333333333337</v>
      </c>
      <c r="K53" s="230">
        <v>0.72569444444444453</v>
      </c>
      <c r="L53" s="230">
        <v>0.75694444444444442</v>
      </c>
      <c r="M53" s="230">
        <v>0.77083333333333337</v>
      </c>
      <c r="N53" s="230">
        <v>0.79166666666666663</v>
      </c>
      <c r="O53" s="230">
        <v>0.81597222222222221</v>
      </c>
      <c r="P53" s="230">
        <v>0.83333333333333337</v>
      </c>
      <c r="Q53" s="230">
        <v>0.85069444444444453</v>
      </c>
      <c r="R53" s="230">
        <v>0.89583333333333337</v>
      </c>
      <c r="S53" s="230">
        <v>0.93402777777777779</v>
      </c>
      <c r="T53" s="230">
        <v>0.94791666666666663</v>
      </c>
      <c r="U53" s="230" t="s">
        <v>389</v>
      </c>
    </row>
    <row r="54" spans="1:21">
      <c r="A54" s="227"/>
      <c r="B54" s="228" t="s">
        <v>327</v>
      </c>
      <c r="C54" s="251" t="s">
        <v>381</v>
      </c>
      <c r="D54" s="252" t="s">
        <v>329</v>
      </c>
      <c r="E54" s="211">
        <v>0.4</v>
      </c>
      <c r="F54" s="211">
        <f t="shared" ref="F54:F62" si="26">F53+E54</f>
        <v>0.4</v>
      </c>
      <c r="G54" s="212">
        <v>6.9444444444444436E-4</v>
      </c>
      <c r="H54" s="253">
        <f t="shared" ref="H54:H62" si="27">H53+G54</f>
        <v>0.66736111111111107</v>
      </c>
      <c r="I54" s="230">
        <f t="shared" ref="I54:I62" si="28">I53+G54</f>
        <v>0.68472222222222223</v>
      </c>
      <c r="J54" s="230">
        <f t="shared" ref="J54:J62" si="29">J53+G54</f>
        <v>0.70902777777777781</v>
      </c>
      <c r="K54" s="230">
        <f t="shared" ref="K54:K62" si="30">K53+G54</f>
        <v>0.72638888888888897</v>
      </c>
      <c r="L54" s="230">
        <f t="shared" ref="L54:L62" si="31">L53+G54</f>
        <v>0.75763888888888886</v>
      </c>
      <c r="M54" s="230">
        <f t="shared" ref="M54:M62" si="32">M53+G54</f>
        <v>0.77152777777777781</v>
      </c>
      <c r="N54" s="230">
        <f t="shared" ref="N54:N62" si="33">N53+G54</f>
        <v>0.79236111111111107</v>
      </c>
      <c r="O54" s="230">
        <f t="shared" ref="O54:O62" si="34">O53+G54</f>
        <v>0.81666666666666665</v>
      </c>
      <c r="P54" s="230">
        <f t="shared" ref="P54:P62" si="35">P53+G54</f>
        <v>0.83402777777777781</v>
      </c>
      <c r="Q54" s="230">
        <f t="shared" ref="Q54:Q62" si="36">Q53+G54</f>
        <v>0.85138888888888897</v>
      </c>
      <c r="R54" s="230">
        <f t="shared" ref="R54:R62" si="37">R53+G54</f>
        <v>0.89652777777777781</v>
      </c>
      <c r="S54" s="230">
        <f t="shared" ref="S54:S62" si="38">S53+G54</f>
        <v>0.93472222222222223</v>
      </c>
      <c r="T54" s="230">
        <f t="shared" ref="T54:T62" si="39">T53+G54</f>
        <v>0.94861111111111107</v>
      </c>
      <c r="U54" s="230">
        <f t="shared" ref="U54:U62" si="40">G54+U53</f>
        <v>0.97638888888888886</v>
      </c>
    </row>
    <row r="55" spans="1:21">
      <c r="A55" s="227"/>
      <c r="B55" s="228" t="s">
        <v>332</v>
      </c>
      <c r="C55" s="254" t="s">
        <v>382</v>
      </c>
      <c r="D55" s="252" t="s">
        <v>329</v>
      </c>
      <c r="E55" s="211">
        <v>0.7</v>
      </c>
      <c r="F55" s="211">
        <f t="shared" si="26"/>
        <v>1.1000000000000001</v>
      </c>
      <c r="G55" s="212">
        <v>6.9444444444444436E-4</v>
      </c>
      <c r="H55" s="253">
        <f t="shared" si="27"/>
        <v>0.66805555555555551</v>
      </c>
      <c r="I55" s="230">
        <f t="shared" si="28"/>
        <v>0.68541666666666667</v>
      </c>
      <c r="J55" s="230">
        <f t="shared" si="29"/>
        <v>0.70972222222222225</v>
      </c>
      <c r="K55" s="230">
        <f t="shared" si="30"/>
        <v>0.72708333333333341</v>
      </c>
      <c r="L55" s="230">
        <f t="shared" si="31"/>
        <v>0.7583333333333333</v>
      </c>
      <c r="M55" s="230">
        <f t="shared" si="32"/>
        <v>0.77222222222222225</v>
      </c>
      <c r="N55" s="230">
        <f t="shared" si="33"/>
        <v>0.79305555555555551</v>
      </c>
      <c r="O55" s="230">
        <f t="shared" si="34"/>
        <v>0.81736111111111109</v>
      </c>
      <c r="P55" s="230">
        <f t="shared" si="35"/>
        <v>0.83472222222222225</v>
      </c>
      <c r="Q55" s="230">
        <f t="shared" si="36"/>
        <v>0.85208333333333341</v>
      </c>
      <c r="R55" s="230">
        <f t="shared" si="37"/>
        <v>0.89722222222222225</v>
      </c>
      <c r="S55" s="230">
        <f t="shared" si="38"/>
        <v>0.93541666666666667</v>
      </c>
      <c r="T55" s="230">
        <f t="shared" si="39"/>
        <v>0.94930555555555551</v>
      </c>
      <c r="U55" s="230">
        <f t="shared" si="40"/>
        <v>0.9770833333333333</v>
      </c>
    </row>
    <row r="56" spans="1:21">
      <c r="A56" s="227"/>
      <c r="B56" s="228" t="s">
        <v>334</v>
      </c>
      <c r="C56" s="254" t="s">
        <v>383</v>
      </c>
      <c r="D56" s="252" t="s">
        <v>336</v>
      </c>
      <c r="E56" s="213">
        <v>0.1</v>
      </c>
      <c r="F56" s="211">
        <f t="shared" si="26"/>
        <v>1.2000000000000002</v>
      </c>
      <c r="G56" s="212">
        <v>6.9444444444444436E-4</v>
      </c>
      <c r="H56" s="253">
        <f t="shared" si="27"/>
        <v>0.66874999999999996</v>
      </c>
      <c r="I56" s="230">
        <f t="shared" si="28"/>
        <v>0.68611111111111112</v>
      </c>
      <c r="J56" s="230">
        <f t="shared" si="29"/>
        <v>0.7104166666666667</v>
      </c>
      <c r="K56" s="230">
        <f t="shared" si="30"/>
        <v>0.72777777777777786</v>
      </c>
      <c r="L56" s="230">
        <f t="shared" si="31"/>
        <v>0.75902777777777775</v>
      </c>
      <c r="M56" s="230">
        <f t="shared" si="32"/>
        <v>0.7729166666666667</v>
      </c>
      <c r="N56" s="230">
        <f t="shared" si="33"/>
        <v>0.79374999999999996</v>
      </c>
      <c r="O56" s="230">
        <f t="shared" si="34"/>
        <v>0.81805555555555554</v>
      </c>
      <c r="P56" s="230">
        <f t="shared" si="35"/>
        <v>0.8354166666666667</v>
      </c>
      <c r="Q56" s="230">
        <f t="shared" si="36"/>
        <v>0.85277777777777786</v>
      </c>
      <c r="R56" s="230">
        <f t="shared" si="37"/>
        <v>0.8979166666666667</v>
      </c>
      <c r="S56" s="230">
        <f t="shared" si="38"/>
        <v>0.93611111111111112</v>
      </c>
      <c r="T56" s="230">
        <f t="shared" si="39"/>
        <v>0.95</v>
      </c>
      <c r="U56" s="230">
        <f t="shared" si="40"/>
        <v>0.97777777777777775</v>
      </c>
    </row>
    <row r="57" spans="1:21">
      <c r="A57" s="227"/>
      <c r="B57" s="228" t="s">
        <v>337</v>
      </c>
      <c r="C57" s="254" t="s">
        <v>384</v>
      </c>
      <c r="D57" s="252" t="s">
        <v>336</v>
      </c>
      <c r="E57" s="213">
        <v>0.3</v>
      </c>
      <c r="F57" s="211">
        <f t="shared" si="26"/>
        <v>1.5000000000000002</v>
      </c>
      <c r="G57" s="212">
        <v>6.9444444444444436E-4</v>
      </c>
      <c r="H57" s="253">
        <f t="shared" si="27"/>
        <v>0.6694444444444444</v>
      </c>
      <c r="I57" s="230">
        <f t="shared" si="28"/>
        <v>0.68680555555555556</v>
      </c>
      <c r="J57" s="230">
        <f t="shared" si="29"/>
        <v>0.71111111111111114</v>
      </c>
      <c r="K57" s="230">
        <f t="shared" si="30"/>
        <v>0.7284722222222223</v>
      </c>
      <c r="L57" s="230">
        <f t="shared" si="31"/>
        <v>0.75972222222222219</v>
      </c>
      <c r="M57" s="230">
        <f t="shared" si="32"/>
        <v>0.77361111111111114</v>
      </c>
      <c r="N57" s="230">
        <f t="shared" si="33"/>
        <v>0.7944444444444444</v>
      </c>
      <c r="O57" s="230">
        <f t="shared" si="34"/>
        <v>0.81874999999999998</v>
      </c>
      <c r="P57" s="230">
        <f t="shared" si="35"/>
        <v>0.83611111111111114</v>
      </c>
      <c r="Q57" s="230">
        <f t="shared" si="36"/>
        <v>0.8534722222222223</v>
      </c>
      <c r="R57" s="230">
        <f t="shared" si="37"/>
        <v>0.89861111111111114</v>
      </c>
      <c r="S57" s="230">
        <f t="shared" si="38"/>
        <v>0.93680555555555556</v>
      </c>
      <c r="T57" s="230">
        <f t="shared" si="39"/>
        <v>0.9506944444444444</v>
      </c>
      <c r="U57" s="230">
        <f t="shared" si="40"/>
        <v>0.97847222222222219</v>
      </c>
    </row>
    <row r="58" spans="1:21">
      <c r="A58" s="227"/>
      <c r="B58" s="228" t="s">
        <v>339</v>
      </c>
      <c r="C58" s="254" t="s">
        <v>385</v>
      </c>
      <c r="D58" s="252" t="s">
        <v>336</v>
      </c>
      <c r="E58" s="213">
        <v>1</v>
      </c>
      <c r="F58" s="211">
        <f t="shared" si="26"/>
        <v>2.5</v>
      </c>
      <c r="G58" s="212">
        <v>6.9444444444444436E-4</v>
      </c>
      <c r="H58" s="253">
        <f t="shared" si="27"/>
        <v>0.67013888888888884</v>
      </c>
      <c r="I58" s="230">
        <f t="shared" si="28"/>
        <v>0.6875</v>
      </c>
      <c r="J58" s="230">
        <f t="shared" si="29"/>
        <v>0.71180555555555558</v>
      </c>
      <c r="K58" s="230">
        <f t="shared" si="30"/>
        <v>0.72916666666666674</v>
      </c>
      <c r="L58" s="230">
        <f t="shared" si="31"/>
        <v>0.76041666666666663</v>
      </c>
      <c r="M58" s="230">
        <f t="shared" si="32"/>
        <v>0.77430555555555558</v>
      </c>
      <c r="N58" s="230">
        <f t="shared" si="33"/>
        <v>0.79513888888888884</v>
      </c>
      <c r="O58" s="230">
        <f t="shared" si="34"/>
        <v>0.81944444444444442</v>
      </c>
      <c r="P58" s="230">
        <f t="shared" si="35"/>
        <v>0.83680555555555558</v>
      </c>
      <c r="Q58" s="230">
        <f t="shared" si="36"/>
        <v>0.85416666666666674</v>
      </c>
      <c r="R58" s="230">
        <f t="shared" si="37"/>
        <v>0.89930555555555558</v>
      </c>
      <c r="S58" s="230">
        <f t="shared" si="38"/>
        <v>0.9375</v>
      </c>
      <c r="T58" s="230">
        <f t="shared" si="39"/>
        <v>0.95138888888888884</v>
      </c>
      <c r="U58" s="230">
        <f t="shared" si="40"/>
        <v>0.97916666666666663</v>
      </c>
    </row>
    <row r="59" spans="1:21">
      <c r="A59" s="227"/>
      <c r="B59" s="228" t="s">
        <v>341</v>
      </c>
      <c r="C59" s="254" t="s">
        <v>386</v>
      </c>
      <c r="D59" s="252" t="s">
        <v>336</v>
      </c>
      <c r="E59" s="213">
        <v>0.5</v>
      </c>
      <c r="F59" s="211">
        <f t="shared" si="26"/>
        <v>3</v>
      </c>
      <c r="G59" s="212">
        <v>6.9444444444444436E-4</v>
      </c>
      <c r="H59" s="253">
        <f t="shared" si="27"/>
        <v>0.67083333333333328</v>
      </c>
      <c r="I59" s="230">
        <f t="shared" si="28"/>
        <v>0.68819444444444444</v>
      </c>
      <c r="J59" s="230">
        <f t="shared" si="29"/>
        <v>0.71250000000000002</v>
      </c>
      <c r="K59" s="230">
        <f t="shared" si="30"/>
        <v>0.72986111111111118</v>
      </c>
      <c r="L59" s="230">
        <f t="shared" si="31"/>
        <v>0.76111111111111107</v>
      </c>
      <c r="M59" s="230">
        <f t="shared" si="32"/>
        <v>0.77500000000000002</v>
      </c>
      <c r="N59" s="230">
        <f t="shared" si="33"/>
        <v>0.79583333333333328</v>
      </c>
      <c r="O59" s="230">
        <f t="shared" si="34"/>
        <v>0.82013888888888886</v>
      </c>
      <c r="P59" s="230">
        <f t="shared" si="35"/>
        <v>0.83750000000000002</v>
      </c>
      <c r="Q59" s="230">
        <f t="shared" si="36"/>
        <v>0.85486111111111118</v>
      </c>
      <c r="R59" s="230">
        <f t="shared" si="37"/>
        <v>0.9</v>
      </c>
      <c r="S59" s="230">
        <f t="shared" si="38"/>
        <v>0.93819444444444444</v>
      </c>
      <c r="T59" s="230">
        <f t="shared" si="39"/>
        <v>0.95208333333333328</v>
      </c>
      <c r="U59" s="230">
        <f t="shared" si="40"/>
        <v>0.97986111111111107</v>
      </c>
    </row>
    <row r="60" spans="1:21">
      <c r="A60" s="227"/>
      <c r="B60" s="228" t="s">
        <v>343</v>
      </c>
      <c r="C60" s="254" t="s">
        <v>387</v>
      </c>
      <c r="D60" s="252" t="s">
        <v>336</v>
      </c>
      <c r="E60" s="213">
        <v>0.7</v>
      </c>
      <c r="F60" s="211">
        <f t="shared" si="26"/>
        <v>3.7</v>
      </c>
      <c r="G60" s="212">
        <v>6.9444444444444436E-4</v>
      </c>
      <c r="H60" s="253">
        <f t="shared" si="27"/>
        <v>0.67152777777777772</v>
      </c>
      <c r="I60" s="230">
        <f t="shared" si="28"/>
        <v>0.68888888888888888</v>
      </c>
      <c r="J60" s="230">
        <f t="shared" si="29"/>
        <v>0.71319444444444446</v>
      </c>
      <c r="K60" s="230">
        <f t="shared" si="30"/>
        <v>0.73055555555555562</v>
      </c>
      <c r="L60" s="230">
        <f t="shared" si="31"/>
        <v>0.76180555555555551</v>
      </c>
      <c r="M60" s="230">
        <f t="shared" si="32"/>
        <v>0.77569444444444446</v>
      </c>
      <c r="N60" s="230">
        <f t="shared" si="33"/>
        <v>0.79652777777777772</v>
      </c>
      <c r="O60" s="230">
        <f t="shared" si="34"/>
        <v>0.8208333333333333</v>
      </c>
      <c r="P60" s="230">
        <f t="shared" si="35"/>
        <v>0.83819444444444446</v>
      </c>
      <c r="Q60" s="230">
        <f t="shared" si="36"/>
        <v>0.85555555555555562</v>
      </c>
      <c r="R60" s="230">
        <f t="shared" si="37"/>
        <v>0.90069444444444446</v>
      </c>
      <c r="S60" s="230">
        <f t="shared" si="38"/>
        <v>0.93888888888888888</v>
      </c>
      <c r="T60" s="230">
        <f t="shared" si="39"/>
        <v>0.95277777777777772</v>
      </c>
      <c r="U60" s="230">
        <f t="shared" si="40"/>
        <v>0.98055555555555551</v>
      </c>
    </row>
    <row r="61" spans="1:21">
      <c r="A61" s="227"/>
      <c r="B61" s="228" t="s">
        <v>345</v>
      </c>
      <c r="C61" s="255" t="s">
        <v>388</v>
      </c>
      <c r="D61" s="256" t="s">
        <v>326</v>
      </c>
      <c r="E61" s="213">
        <v>1</v>
      </c>
      <c r="F61" s="211">
        <f t="shared" si="26"/>
        <v>4.7</v>
      </c>
      <c r="G61" s="212">
        <v>6.9444444444444436E-4</v>
      </c>
      <c r="H61" s="253">
        <f t="shared" si="27"/>
        <v>0.67222222222222217</v>
      </c>
      <c r="I61" s="230">
        <f t="shared" si="28"/>
        <v>0.68958333333333333</v>
      </c>
      <c r="J61" s="230">
        <f t="shared" si="29"/>
        <v>0.71388888888888891</v>
      </c>
      <c r="K61" s="230">
        <f t="shared" si="30"/>
        <v>0.73125000000000007</v>
      </c>
      <c r="L61" s="230">
        <f t="shared" si="31"/>
        <v>0.76249999999999996</v>
      </c>
      <c r="M61" s="230">
        <f t="shared" si="32"/>
        <v>0.77638888888888891</v>
      </c>
      <c r="N61" s="230">
        <f t="shared" si="33"/>
        <v>0.79722222222222217</v>
      </c>
      <c r="O61" s="230">
        <f t="shared" si="34"/>
        <v>0.82152777777777775</v>
      </c>
      <c r="P61" s="230">
        <f t="shared" si="35"/>
        <v>0.83888888888888891</v>
      </c>
      <c r="Q61" s="230">
        <f t="shared" si="36"/>
        <v>0.85625000000000007</v>
      </c>
      <c r="R61" s="230">
        <f t="shared" si="37"/>
        <v>0.90138888888888891</v>
      </c>
      <c r="S61" s="230">
        <f t="shared" si="38"/>
        <v>0.93958333333333333</v>
      </c>
      <c r="T61" s="230">
        <f t="shared" si="39"/>
        <v>0.95347222222222217</v>
      </c>
      <c r="U61" s="230">
        <f t="shared" si="40"/>
        <v>0.98124999999999996</v>
      </c>
    </row>
    <row r="62" spans="1:21">
      <c r="A62" s="227"/>
      <c r="B62" s="228" t="s">
        <v>347</v>
      </c>
      <c r="C62" s="251" t="s">
        <v>328</v>
      </c>
      <c r="D62" s="252" t="s">
        <v>329</v>
      </c>
      <c r="E62" s="213">
        <v>0.8</v>
      </c>
      <c r="F62" s="211">
        <f t="shared" si="26"/>
        <v>5.5</v>
      </c>
      <c r="G62" s="212">
        <v>6.9444444444444436E-4</v>
      </c>
      <c r="H62" s="253">
        <f t="shared" si="27"/>
        <v>0.67291666666666661</v>
      </c>
      <c r="I62" s="230">
        <f t="shared" si="28"/>
        <v>0.69027777777777777</v>
      </c>
      <c r="J62" s="230">
        <f t="shared" si="29"/>
        <v>0.71458333333333335</v>
      </c>
      <c r="K62" s="230">
        <f t="shared" si="30"/>
        <v>0.73194444444444451</v>
      </c>
      <c r="L62" s="230">
        <f t="shared" si="31"/>
        <v>0.7631944444444444</v>
      </c>
      <c r="M62" s="230">
        <f t="shared" si="32"/>
        <v>0.77708333333333335</v>
      </c>
      <c r="N62" s="230">
        <f t="shared" si="33"/>
        <v>0.79791666666666661</v>
      </c>
      <c r="O62" s="230">
        <f t="shared" si="34"/>
        <v>0.82222222222222219</v>
      </c>
      <c r="P62" s="230">
        <f t="shared" si="35"/>
        <v>0.83958333333333335</v>
      </c>
      <c r="Q62" s="230">
        <f t="shared" si="36"/>
        <v>0.85694444444444451</v>
      </c>
      <c r="R62" s="230">
        <f t="shared" si="37"/>
        <v>0.90208333333333335</v>
      </c>
      <c r="S62" s="230">
        <f t="shared" si="38"/>
        <v>0.94027777777777777</v>
      </c>
      <c r="T62" s="230">
        <f t="shared" si="39"/>
        <v>0.95416666666666661</v>
      </c>
      <c r="U62" s="230">
        <f t="shared" si="40"/>
        <v>0.9819444444444444</v>
      </c>
    </row>
    <row r="63" spans="1:21">
      <c r="A63" s="227"/>
      <c r="B63" s="540" t="s">
        <v>169</v>
      </c>
      <c r="C63" s="540"/>
      <c r="D63" s="540"/>
      <c r="E63" s="540"/>
      <c r="F63" s="540"/>
      <c r="G63" s="540"/>
      <c r="H63" s="212">
        <f t="shared" ref="H63:U63" si="41">H62-H53</f>
        <v>6.2499999999999778E-3</v>
      </c>
      <c r="I63" s="212">
        <f t="shared" si="41"/>
        <v>6.2499999999999778E-3</v>
      </c>
      <c r="J63" s="212">
        <f t="shared" si="41"/>
        <v>6.2499999999999778E-3</v>
      </c>
      <c r="K63" s="212">
        <f t="shared" si="41"/>
        <v>6.2499999999999778E-3</v>
      </c>
      <c r="L63" s="212">
        <f t="shared" si="41"/>
        <v>6.2499999999999778E-3</v>
      </c>
      <c r="M63" s="212">
        <f t="shared" si="41"/>
        <v>6.2499999999999778E-3</v>
      </c>
      <c r="N63" s="212">
        <f t="shared" si="41"/>
        <v>6.2499999999999778E-3</v>
      </c>
      <c r="O63" s="212">
        <f t="shared" si="41"/>
        <v>6.2499999999999778E-3</v>
      </c>
      <c r="P63" s="212">
        <f t="shared" si="41"/>
        <v>6.2499999999999778E-3</v>
      </c>
      <c r="Q63" s="212">
        <f t="shared" si="41"/>
        <v>6.2499999999999778E-3</v>
      </c>
      <c r="R63" s="212">
        <f t="shared" si="41"/>
        <v>6.2499999999999778E-3</v>
      </c>
      <c r="S63" s="212">
        <f t="shared" si="41"/>
        <v>6.2499999999999778E-3</v>
      </c>
      <c r="T63" s="212">
        <f t="shared" si="41"/>
        <v>6.2499999999999778E-3</v>
      </c>
      <c r="U63" s="212">
        <f t="shared" si="41"/>
        <v>6.2499999999999778E-3</v>
      </c>
    </row>
    <row r="64" spans="1:21">
      <c r="A64" s="227"/>
      <c r="B64" s="540" t="s">
        <v>351</v>
      </c>
      <c r="C64" s="540"/>
      <c r="D64" s="540"/>
      <c r="E64" s="540"/>
      <c r="F64" s="540"/>
      <c r="G64" s="540"/>
      <c r="H64" s="214">
        <v>36.700000000000003</v>
      </c>
      <c r="I64" s="214">
        <v>36.700000000000003</v>
      </c>
      <c r="J64" s="214">
        <v>36.700000000000003</v>
      </c>
      <c r="K64" s="214">
        <v>36.700000000000003</v>
      </c>
      <c r="L64" s="214">
        <v>36.700000000000003</v>
      </c>
      <c r="M64" s="214">
        <v>36.700000000000003</v>
      </c>
      <c r="N64" s="214">
        <v>36.700000000000003</v>
      </c>
      <c r="O64" s="214">
        <v>36.700000000000003</v>
      </c>
      <c r="P64" s="214">
        <v>36.700000000000003</v>
      </c>
      <c r="Q64" s="214">
        <v>36.700000000000003</v>
      </c>
      <c r="R64" s="214">
        <v>36.700000000000003</v>
      </c>
      <c r="S64" s="214">
        <v>36.700000000000003</v>
      </c>
      <c r="T64" s="214">
        <v>36.700000000000003</v>
      </c>
      <c r="U64" s="214">
        <v>36.700000000000003</v>
      </c>
    </row>
    <row r="65" spans="1:22">
      <c r="A65" s="227"/>
      <c r="B65" s="540" t="s">
        <v>352</v>
      </c>
      <c r="C65" s="540"/>
      <c r="D65" s="540"/>
      <c r="E65" s="540"/>
      <c r="F65" s="540"/>
      <c r="G65" s="540"/>
      <c r="H65" s="232">
        <v>10</v>
      </c>
      <c r="I65" s="232">
        <v>10</v>
      </c>
      <c r="J65" s="232">
        <v>10</v>
      </c>
      <c r="K65" s="232">
        <v>10</v>
      </c>
      <c r="L65" s="232">
        <v>10</v>
      </c>
      <c r="M65" s="232">
        <v>10</v>
      </c>
      <c r="N65" s="232">
        <v>10</v>
      </c>
      <c r="O65" s="232">
        <v>10</v>
      </c>
      <c r="P65" s="232">
        <v>10</v>
      </c>
      <c r="Q65" s="232">
        <v>10</v>
      </c>
      <c r="R65" s="232">
        <v>10</v>
      </c>
      <c r="S65" s="232">
        <v>10</v>
      </c>
      <c r="T65" s="232">
        <v>10</v>
      </c>
      <c r="U65" s="232">
        <v>10</v>
      </c>
    </row>
    <row r="66" spans="1:22">
      <c r="A66" s="233"/>
      <c r="B66" s="234" t="s">
        <v>354</v>
      </c>
      <c r="C66" s="176"/>
      <c r="D66" s="176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</row>
    <row r="67" spans="1:22">
      <c r="A67" s="208"/>
      <c r="B67" s="235"/>
      <c r="C67" s="236"/>
      <c r="D67" s="236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</row>
    <row r="68" spans="1:22" ht="15">
      <c r="A68" s="237"/>
      <c r="B68" s="547" t="s">
        <v>355</v>
      </c>
      <c r="C68" s="547"/>
      <c r="D68" s="547"/>
      <c r="E68" s="547"/>
      <c r="F68" s="547"/>
      <c r="G68" s="547"/>
      <c r="H68" s="547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239"/>
    </row>
    <row r="69" spans="1:22">
      <c r="A69" s="233"/>
      <c r="B69" s="546" t="s">
        <v>356</v>
      </c>
      <c r="C69" s="546"/>
      <c r="D69" s="546"/>
      <c r="E69" s="546"/>
      <c r="F69" s="546"/>
      <c r="G69" s="546"/>
      <c r="H69" s="546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</row>
    <row r="70" spans="1:22">
      <c r="A70" s="233"/>
      <c r="B70" s="546" t="s">
        <v>357</v>
      </c>
      <c r="C70" s="546"/>
      <c r="D70" s="546"/>
      <c r="E70" s="546"/>
      <c r="F70" s="546"/>
      <c r="G70" s="546"/>
      <c r="H70" s="546"/>
      <c r="I70" s="257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</row>
    <row r="71" spans="1:22">
      <c r="A71" s="233"/>
      <c r="B71" s="546" t="s">
        <v>358</v>
      </c>
      <c r="C71" s="546"/>
      <c r="D71" s="546"/>
      <c r="E71" s="546"/>
      <c r="F71" s="546"/>
      <c r="G71" s="546"/>
      <c r="H71" s="546"/>
      <c r="I71" s="240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</row>
    <row r="72" spans="1:22">
      <c r="A72" s="233"/>
      <c r="B72" s="240"/>
      <c r="C72" s="240"/>
      <c r="D72" s="240"/>
      <c r="E72" s="240"/>
      <c r="F72" s="240"/>
      <c r="G72" s="240"/>
      <c r="H72" s="240"/>
      <c r="I72" s="240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</row>
    <row r="73" spans="1:22" ht="15">
      <c r="A73" s="237"/>
      <c r="B73" s="238" t="s">
        <v>359</v>
      </c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174"/>
      <c r="T73" s="174"/>
      <c r="U73" s="174"/>
      <c r="V73" s="239"/>
    </row>
    <row r="74" spans="1:22">
      <c r="A74" s="233"/>
      <c r="B74" s="240" t="s">
        <v>360</v>
      </c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178"/>
      <c r="T74" s="178"/>
      <c r="U74" s="178"/>
    </row>
    <row r="75" spans="1:22" ht="15">
      <c r="A75" s="233"/>
      <c r="B75" s="240" t="s">
        <v>361</v>
      </c>
      <c r="C75" s="240"/>
      <c r="D75" s="240"/>
      <c r="E75" s="240"/>
      <c r="F75" s="240"/>
      <c r="G75" s="240"/>
      <c r="H75" s="240"/>
      <c r="I75" s="242"/>
      <c r="J75" s="242"/>
      <c r="K75" s="242"/>
      <c r="L75" s="174"/>
      <c r="M75" s="178"/>
      <c r="N75" s="178"/>
      <c r="O75" s="178"/>
      <c r="P75" s="178"/>
      <c r="Q75" s="178"/>
      <c r="R75" s="178"/>
      <c r="S75" s="178"/>
      <c r="T75" s="178"/>
      <c r="U75" s="178"/>
    </row>
    <row r="76" spans="1:22" ht="15">
      <c r="A76" s="233"/>
      <c r="B76" s="240" t="s">
        <v>362</v>
      </c>
      <c r="C76" s="240"/>
      <c r="D76" s="240"/>
      <c r="E76" s="240"/>
      <c r="F76" s="240"/>
      <c r="G76" s="240"/>
      <c r="H76" s="240"/>
      <c r="I76" s="174"/>
      <c r="J76" s="174"/>
      <c r="K76" s="174"/>
      <c r="L76" s="174"/>
      <c r="M76" s="178"/>
      <c r="N76" s="178"/>
      <c r="O76" s="178"/>
      <c r="P76" s="178"/>
      <c r="Q76" s="178"/>
      <c r="R76" s="178"/>
      <c r="S76" s="178"/>
      <c r="T76" s="178"/>
      <c r="U76" s="178"/>
    </row>
  </sheetData>
  <mergeCells count="21">
    <mergeCell ref="B69:H69"/>
    <mergeCell ref="B70:H70"/>
    <mergeCell ref="B71:H71"/>
    <mergeCell ref="B63:G63"/>
    <mergeCell ref="B64:G64"/>
    <mergeCell ref="B65:G65"/>
    <mergeCell ref="B68:H68"/>
    <mergeCell ref="B49:U49"/>
    <mergeCell ref="B50:G50"/>
    <mergeCell ref="B51:G51"/>
    <mergeCell ref="B24:H24"/>
    <mergeCell ref="B37:H37"/>
    <mergeCell ref="B38:H38"/>
    <mergeCell ref="B39:H39"/>
    <mergeCell ref="B22:AF22"/>
    <mergeCell ref="B23:H23"/>
    <mergeCell ref="A14:F14"/>
    <mergeCell ref="A16:K16"/>
    <mergeCell ref="A17:C17"/>
    <mergeCell ref="A19:AF19"/>
    <mergeCell ref="A20:AF20"/>
  </mergeCells>
  <pageMargins left="0.47204724409448823" right="0.43346456692913382" top="0.9838582677165354" bottom="1.1417322834645669" header="0.59015748031496063" footer="0.74803149606299213"/>
  <pageSetup paperSize="9" scale="72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8981-1BC2-442C-B533-68F1A3F0DD01}">
  <dimension ref="A1:U37"/>
  <sheetViews>
    <sheetView workbookViewId="0">
      <selection activeCell="U18" sqref="B2:U18"/>
    </sheetView>
  </sheetViews>
  <sheetFormatPr defaultRowHeight="14.25"/>
  <cols>
    <col min="1" max="1" width="1.875" customWidth="1"/>
    <col min="2" max="2" width="2.75" customWidth="1"/>
    <col min="3" max="3" width="30.125" customWidth="1"/>
    <col min="4" max="4" width="6.5" customWidth="1"/>
    <col min="5" max="5" width="9.125" customWidth="1"/>
    <col min="6" max="6" width="7.875" customWidth="1"/>
    <col min="7" max="7" width="6.75" customWidth="1"/>
    <col min="8" max="8" width="4.625" customWidth="1"/>
    <col min="9" max="9" width="4.75" customWidth="1"/>
    <col min="10" max="10" width="4.5" customWidth="1"/>
    <col min="11" max="11" width="4.625" customWidth="1"/>
    <col min="12" max="13" width="4.5" customWidth="1"/>
    <col min="14" max="14" width="4.625" customWidth="1"/>
    <col min="15" max="15" width="4.75" customWidth="1"/>
    <col min="16" max="18" width="4.625" customWidth="1"/>
    <col min="19" max="19" width="5" customWidth="1"/>
    <col min="20" max="20" width="4.75" customWidth="1"/>
    <col min="21" max="21" width="4.875" customWidth="1"/>
    <col min="22" max="1023" width="10.625" customWidth="1"/>
    <col min="1024" max="1024" width="9" customWidth="1"/>
  </cols>
  <sheetData>
    <row r="1" spans="1:21" ht="13.5" customHeight="1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ht="12" customHeight="1">
      <c r="A2" s="192"/>
      <c r="B2" s="545" t="s">
        <v>370</v>
      </c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</row>
    <row r="3" spans="1:21" ht="12" customHeight="1">
      <c r="A3" s="219"/>
      <c r="B3" s="540" t="s">
        <v>7</v>
      </c>
      <c r="C3" s="540"/>
      <c r="D3" s="540"/>
      <c r="E3" s="540"/>
      <c r="F3" s="540"/>
      <c r="G3" s="540"/>
      <c r="H3" s="194">
        <v>248</v>
      </c>
      <c r="I3" s="194">
        <v>250</v>
      </c>
      <c r="J3" s="194">
        <v>252</v>
      </c>
      <c r="K3" s="194">
        <v>254</v>
      </c>
      <c r="L3" s="194">
        <v>256</v>
      </c>
      <c r="M3" s="194">
        <v>258</v>
      </c>
      <c r="N3" s="194">
        <v>260</v>
      </c>
      <c r="O3" s="194">
        <v>262</v>
      </c>
      <c r="P3" s="194">
        <v>264</v>
      </c>
      <c r="Q3" s="194">
        <v>266</v>
      </c>
      <c r="R3" s="194">
        <v>268</v>
      </c>
      <c r="S3" s="194">
        <v>270</v>
      </c>
      <c r="T3" s="194">
        <v>272</v>
      </c>
      <c r="U3" s="194">
        <v>274</v>
      </c>
    </row>
    <row r="4" spans="1:21" ht="12.75" customHeight="1">
      <c r="A4" s="220"/>
      <c r="B4" s="540" t="s">
        <v>312</v>
      </c>
      <c r="C4" s="540"/>
      <c r="D4" s="540"/>
      <c r="E4" s="540"/>
      <c r="F4" s="540"/>
      <c r="G4" s="540"/>
      <c r="H4" s="194" t="s">
        <v>314</v>
      </c>
      <c r="I4" s="194" t="s">
        <v>314</v>
      </c>
      <c r="J4" s="194" t="s">
        <v>313</v>
      </c>
      <c r="K4" s="194" t="s">
        <v>314</v>
      </c>
      <c r="L4" s="194" t="s">
        <v>313</v>
      </c>
      <c r="M4" s="194" t="s">
        <v>314</v>
      </c>
      <c r="N4" s="194" t="s">
        <v>313</v>
      </c>
      <c r="O4" s="194" t="s">
        <v>314</v>
      </c>
      <c r="P4" s="194" t="s">
        <v>314</v>
      </c>
      <c r="Q4" s="194" t="s">
        <v>314</v>
      </c>
      <c r="R4" s="194" t="s">
        <v>314</v>
      </c>
      <c r="S4" s="194" t="s">
        <v>314</v>
      </c>
      <c r="T4" s="194" t="s">
        <v>315</v>
      </c>
      <c r="U4" s="194" t="s">
        <v>313</v>
      </c>
    </row>
    <row r="5" spans="1:21" ht="48" customHeight="1">
      <c r="A5" s="221"/>
      <c r="B5" s="197" t="s">
        <v>317</v>
      </c>
      <c r="C5" s="222" t="s">
        <v>318</v>
      </c>
      <c r="D5" s="223" t="s">
        <v>319</v>
      </c>
      <c r="E5" s="224" t="s">
        <v>320</v>
      </c>
      <c r="F5" s="224" t="s">
        <v>353</v>
      </c>
      <c r="G5" s="224" t="s">
        <v>169</v>
      </c>
      <c r="H5" s="200" t="s">
        <v>323</v>
      </c>
      <c r="I5" s="200" t="s">
        <v>323</v>
      </c>
      <c r="J5" s="200" t="s">
        <v>323</v>
      </c>
      <c r="K5" s="200" t="s">
        <v>323</v>
      </c>
      <c r="L5" s="200" t="s">
        <v>323</v>
      </c>
      <c r="M5" s="200" t="s">
        <v>323</v>
      </c>
      <c r="N5" s="200" t="s">
        <v>323</v>
      </c>
      <c r="O5" s="200" t="s">
        <v>323</v>
      </c>
      <c r="P5" s="200" t="s">
        <v>323</v>
      </c>
      <c r="Q5" s="200" t="s">
        <v>323</v>
      </c>
      <c r="R5" s="200" t="s">
        <v>323</v>
      </c>
      <c r="S5" s="200" t="s">
        <v>323</v>
      </c>
      <c r="T5" s="200" t="s">
        <v>323</v>
      </c>
      <c r="U5" s="200" t="s">
        <v>323</v>
      </c>
    </row>
    <row r="6" spans="1:21" ht="13.5" customHeight="1">
      <c r="A6" s="227"/>
      <c r="B6" s="228" t="s">
        <v>324</v>
      </c>
      <c r="C6" s="251" t="s">
        <v>350</v>
      </c>
      <c r="D6" s="252" t="s">
        <v>329</v>
      </c>
      <c r="E6" s="213">
        <v>0</v>
      </c>
      <c r="F6" s="211">
        <v>0</v>
      </c>
      <c r="G6" s="206">
        <v>0</v>
      </c>
      <c r="H6" s="230">
        <v>0.66666666666666663</v>
      </c>
      <c r="I6" s="230">
        <v>0.68402777777777779</v>
      </c>
      <c r="J6" s="230">
        <v>0.70833333333333337</v>
      </c>
      <c r="K6" s="230">
        <v>0.72569444444444453</v>
      </c>
      <c r="L6" s="230">
        <v>0.75694444444444442</v>
      </c>
      <c r="M6" s="230">
        <v>0.77083333333333337</v>
      </c>
      <c r="N6" s="230">
        <v>0.79166666666666663</v>
      </c>
      <c r="O6" s="230">
        <v>0.81597222222222221</v>
      </c>
      <c r="P6" s="230">
        <v>0.83333333333333337</v>
      </c>
      <c r="Q6" s="230">
        <v>0.85069444444444453</v>
      </c>
      <c r="R6" s="230">
        <v>0.89583333333333337</v>
      </c>
      <c r="S6" s="230">
        <v>0.93402777777777779</v>
      </c>
      <c r="T6" s="230">
        <v>0.94791666666666663</v>
      </c>
      <c r="U6" s="230" t="s">
        <v>389</v>
      </c>
    </row>
    <row r="7" spans="1:21" ht="11.25" customHeight="1">
      <c r="A7" s="227"/>
      <c r="B7" s="228" t="s">
        <v>327</v>
      </c>
      <c r="C7" s="251" t="s">
        <v>381</v>
      </c>
      <c r="D7" s="252" t="s">
        <v>329</v>
      </c>
      <c r="E7" s="211">
        <v>0.4</v>
      </c>
      <c r="F7" s="211">
        <f t="shared" ref="F7:F15" si="0">F6+E7</f>
        <v>0.4</v>
      </c>
      <c r="G7" s="212">
        <v>6.9444444444444436E-4</v>
      </c>
      <c r="H7" s="253">
        <f t="shared" ref="H7:H15" si="1">H6+G7</f>
        <v>0.66736111111111107</v>
      </c>
      <c r="I7" s="230">
        <f t="shared" ref="I7:I15" si="2">I6+G7</f>
        <v>0.68472222222222223</v>
      </c>
      <c r="J7" s="230">
        <f t="shared" ref="J7:J15" si="3">J6+G7</f>
        <v>0.70902777777777781</v>
      </c>
      <c r="K7" s="230">
        <f t="shared" ref="K7:K15" si="4">K6+G7</f>
        <v>0.72638888888888897</v>
      </c>
      <c r="L7" s="230">
        <f t="shared" ref="L7:L15" si="5">L6+G7</f>
        <v>0.75763888888888886</v>
      </c>
      <c r="M7" s="230">
        <f t="shared" ref="M7:M15" si="6">M6+G7</f>
        <v>0.77152777777777781</v>
      </c>
      <c r="N7" s="230">
        <f t="shared" ref="N7:N15" si="7">N6+G7</f>
        <v>0.79236111111111107</v>
      </c>
      <c r="O7" s="230">
        <f t="shared" ref="O7:O15" si="8">O6+G7</f>
        <v>0.81666666666666665</v>
      </c>
      <c r="P7" s="230">
        <f t="shared" ref="P7:P15" si="9">P6+G7</f>
        <v>0.83402777777777781</v>
      </c>
      <c r="Q7" s="230">
        <f t="shared" ref="Q7:Q15" si="10">Q6+G7</f>
        <v>0.85138888888888897</v>
      </c>
      <c r="R7" s="230">
        <f t="shared" ref="R7:R15" si="11">R6+G7</f>
        <v>0.89652777777777781</v>
      </c>
      <c r="S7" s="230">
        <f t="shared" ref="S7:S15" si="12">S6+G7</f>
        <v>0.93472222222222223</v>
      </c>
      <c r="T7" s="230">
        <f t="shared" ref="T7:T15" si="13">T6+G7</f>
        <v>0.94861111111111107</v>
      </c>
      <c r="U7" s="230">
        <f t="shared" ref="U7:U15" si="14">G7+U6</f>
        <v>0.97638888888888886</v>
      </c>
    </row>
    <row r="8" spans="1:21" ht="13.5" customHeight="1">
      <c r="A8" s="227"/>
      <c r="B8" s="228" t="s">
        <v>332</v>
      </c>
      <c r="C8" s="254" t="s">
        <v>382</v>
      </c>
      <c r="D8" s="252" t="s">
        <v>329</v>
      </c>
      <c r="E8" s="211">
        <v>0.7</v>
      </c>
      <c r="F8" s="211">
        <f t="shared" si="0"/>
        <v>1.1000000000000001</v>
      </c>
      <c r="G8" s="212">
        <v>6.9444444444444436E-4</v>
      </c>
      <c r="H8" s="253">
        <f t="shared" si="1"/>
        <v>0.66805555555555551</v>
      </c>
      <c r="I8" s="230">
        <f t="shared" si="2"/>
        <v>0.68541666666666667</v>
      </c>
      <c r="J8" s="230">
        <f t="shared" si="3"/>
        <v>0.70972222222222225</v>
      </c>
      <c r="K8" s="230">
        <f t="shared" si="4"/>
        <v>0.72708333333333341</v>
      </c>
      <c r="L8" s="230">
        <f t="shared" si="5"/>
        <v>0.7583333333333333</v>
      </c>
      <c r="M8" s="230">
        <f t="shared" si="6"/>
        <v>0.77222222222222225</v>
      </c>
      <c r="N8" s="230">
        <f t="shared" si="7"/>
        <v>0.79305555555555551</v>
      </c>
      <c r="O8" s="230">
        <f t="shared" si="8"/>
        <v>0.81736111111111109</v>
      </c>
      <c r="P8" s="230">
        <f t="shared" si="9"/>
        <v>0.83472222222222225</v>
      </c>
      <c r="Q8" s="230">
        <f t="shared" si="10"/>
        <v>0.85208333333333341</v>
      </c>
      <c r="R8" s="230">
        <f t="shared" si="11"/>
        <v>0.89722222222222225</v>
      </c>
      <c r="S8" s="230">
        <f t="shared" si="12"/>
        <v>0.93541666666666667</v>
      </c>
      <c r="T8" s="230">
        <f t="shared" si="13"/>
        <v>0.94930555555555551</v>
      </c>
      <c r="U8" s="230">
        <f t="shared" si="14"/>
        <v>0.9770833333333333</v>
      </c>
    </row>
    <row r="9" spans="1:21" ht="11.25" customHeight="1">
      <c r="A9" s="227"/>
      <c r="B9" s="228" t="s">
        <v>334</v>
      </c>
      <c r="C9" s="254" t="s">
        <v>383</v>
      </c>
      <c r="D9" s="252" t="s">
        <v>336</v>
      </c>
      <c r="E9" s="213">
        <v>0.1</v>
      </c>
      <c r="F9" s="211">
        <f t="shared" si="0"/>
        <v>1.2000000000000002</v>
      </c>
      <c r="G9" s="212">
        <v>6.9444444444444436E-4</v>
      </c>
      <c r="H9" s="253">
        <f t="shared" si="1"/>
        <v>0.66874999999999996</v>
      </c>
      <c r="I9" s="230">
        <f t="shared" si="2"/>
        <v>0.68611111111111112</v>
      </c>
      <c r="J9" s="230">
        <f t="shared" si="3"/>
        <v>0.7104166666666667</v>
      </c>
      <c r="K9" s="230">
        <f t="shared" si="4"/>
        <v>0.72777777777777786</v>
      </c>
      <c r="L9" s="230">
        <f t="shared" si="5"/>
        <v>0.75902777777777775</v>
      </c>
      <c r="M9" s="230">
        <f t="shared" si="6"/>
        <v>0.7729166666666667</v>
      </c>
      <c r="N9" s="230">
        <f t="shared" si="7"/>
        <v>0.79374999999999996</v>
      </c>
      <c r="O9" s="230">
        <f t="shared" si="8"/>
        <v>0.81805555555555554</v>
      </c>
      <c r="P9" s="230">
        <f t="shared" si="9"/>
        <v>0.8354166666666667</v>
      </c>
      <c r="Q9" s="230">
        <f t="shared" si="10"/>
        <v>0.85277777777777786</v>
      </c>
      <c r="R9" s="230">
        <f t="shared" si="11"/>
        <v>0.8979166666666667</v>
      </c>
      <c r="S9" s="230">
        <f t="shared" si="12"/>
        <v>0.93611111111111112</v>
      </c>
      <c r="T9" s="230">
        <f t="shared" si="13"/>
        <v>0.95</v>
      </c>
      <c r="U9" s="230">
        <f t="shared" si="14"/>
        <v>0.97777777777777775</v>
      </c>
    </row>
    <row r="10" spans="1:21" ht="12.75" customHeight="1">
      <c r="A10" s="227"/>
      <c r="B10" s="228" t="s">
        <v>337</v>
      </c>
      <c r="C10" s="254" t="s">
        <v>384</v>
      </c>
      <c r="D10" s="252" t="s">
        <v>336</v>
      </c>
      <c r="E10" s="213">
        <v>0.3</v>
      </c>
      <c r="F10" s="211">
        <f t="shared" si="0"/>
        <v>1.5000000000000002</v>
      </c>
      <c r="G10" s="212">
        <v>6.9444444444444436E-4</v>
      </c>
      <c r="H10" s="253">
        <f t="shared" si="1"/>
        <v>0.6694444444444444</v>
      </c>
      <c r="I10" s="230">
        <f t="shared" si="2"/>
        <v>0.68680555555555556</v>
      </c>
      <c r="J10" s="230">
        <f t="shared" si="3"/>
        <v>0.71111111111111114</v>
      </c>
      <c r="K10" s="230">
        <f t="shared" si="4"/>
        <v>0.7284722222222223</v>
      </c>
      <c r="L10" s="230">
        <f t="shared" si="5"/>
        <v>0.75972222222222219</v>
      </c>
      <c r="M10" s="230">
        <f t="shared" si="6"/>
        <v>0.77361111111111114</v>
      </c>
      <c r="N10" s="230">
        <f t="shared" si="7"/>
        <v>0.7944444444444444</v>
      </c>
      <c r="O10" s="230">
        <f t="shared" si="8"/>
        <v>0.81874999999999998</v>
      </c>
      <c r="P10" s="230">
        <f t="shared" si="9"/>
        <v>0.83611111111111114</v>
      </c>
      <c r="Q10" s="230">
        <f t="shared" si="10"/>
        <v>0.8534722222222223</v>
      </c>
      <c r="R10" s="230">
        <f t="shared" si="11"/>
        <v>0.89861111111111114</v>
      </c>
      <c r="S10" s="230">
        <f t="shared" si="12"/>
        <v>0.93680555555555556</v>
      </c>
      <c r="T10" s="230">
        <f t="shared" si="13"/>
        <v>0.9506944444444444</v>
      </c>
      <c r="U10" s="230">
        <f t="shared" si="14"/>
        <v>0.97847222222222219</v>
      </c>
    </row>
    <row r="11" spans="1:21" ht="10.5" customHeight="1">
      <c r="A11" s="227"/>
      <c r="B11" s="228" t="s">
        <v>339</v>
      </c>
      <c r="C11" s="254" t="s">
        <v>385</v>
      </c>
      <c r="D11" s="252" t="s">
        <v>336</v>
      </c>
      <c r="E11" s="213">
        <v>1</v>
      </c>
      <c r="F11" s="211">
        <f t="shared" si="0"/>
        <v>2.5</v>
      </c>
      <c r="G11" s="212">
        <v>6.9444444444444436E-4</v>
      </c>
      <c r="H11" s="253">
        <f t="shared" si="1"/>
        <v>0.67013888888888884</v>
      </c>
      <c r="I11" s="230">
        <f t="shared" si="2"/>
        <v>0.6875</v>
      </c>
      <c r="J11" s="230">
        <f t="shared" si="3"/>
        <v>0.71180555555555558</v>
      </c>
      <c r="K11" s="230">
        <f t="shared" si="4"/>
        <v>0.72916666666666674</v>
      </c>
      <c r="L11" s="230">
        <f t="shared" si="5"/>
        <v>0.76041666666666663</v>
      </c>
      <c r="M11" s="230">
        <f t="shared" si="6"/>
        <v>0.77430555555555558</v>
      </c>
      <c r="N11" s="230">
        <f t="shared" si="7"/>
        <v>0.79513888888888884</v>
      </c>
      <c r="O11" s="230">
        <f t="shared" si="8"/>
        <v>0.81944444444444442</v>
      </c>
      <c r="P11" s="230">
        <f t="shared" si="9"/>
        <v>0.83680555555555558</v>
      </c>
      <c r="Q11" s="230">
        <f t="shared" si="10"/>
        <v>0.85416666666666674</v>
      </c>
      <c r="R11" s="230">
        <f t="shared" si="11"/>
        <v>0.89930555555555558</v>
      </c>
      <c r="S11" s="230">
        <f t="shared" si="12"/>
        <v>0.9375</v>
      </c>
      <c r="T11" s="230">
        <f t="shared" si="13"/>
        <v>0.95138888888888884</v>
      </c>
      <c r="U11" s="230">
        <f t="shared" si="14"/>
        <v>0.97916666666666663</v>
      </c>
    </row>
    <row r="12" spans="1:21" ht="12" customHeight="1">
      <c r="A12" s="227"/>
      <c r="B12" s="228" t="s">
        <v>341</v>
      </c>
      <c r="C12" s="254" t="s">
        <v>386</v>
      </c>
      <c r="D12" s="252" t="s">
        <v>336</v>
      </c>
      <c r="E12" s="213">
        <v>0.5</v>
      </c>
      <c r="F12" s="211">
        <f t="shared" si="0"/>
        <v>3</v>
      </c>
      <c r="G12" s="212">
        <v>6.9444444444444436E-4</v>
      </c>
      <c r="H12" s="253">
        <f t="shared" si="1"/>
        <v>0.67083333333333328</v>
      </c>
      <c r="I12" s="230">
        <f t="shared" si="2"/>
        <v>0.68819444444444444</v>
      </c>
      <c r="J12" s="230">
        <f t="shared" si="3"/>
        <v>0.71250000000000002</v>
      </c>
      <c r="K12" s="230">
        <f t="shared" si="4"/>
        <v>0.72986111111111118</v>
      </c>
      <c r="L12" s="230">
        <f t="shared" si="5"/>
        <v>0.76111111111111107</v>
      </c>
      <c r="M12" s="230">
        <f t="shared" si="6"/>
        <v>0.77500000000000002</v>
      </c>
      <c r="N12" s="230">
        <f t="shared" si="7"/>
        <v>0.79583333333333328</v>
      </c>
      <c r="O12" s="230">
        <f t="shared" si="8"/>
        <v>0.82013888888888886</v>
      </c>
      <c r="P12" s="230">
        <f t="shared" si="9"/>
        <v>0.83750000000000002</v>
      </c>
      <c r="Q12" s="230">
        <f t="shared" si="10"/>
        <v>0.85486111111111118</v>
      </c>
      <c r="R12" s="230">
        <f t="shared" si="11"/>
        <v>0.9</v>
      </c>
      <c r="S12" s="230">
        <f t="shared" si="12"/>
        <v>0.93819444444444444</v>
      </c>
      <c r="T12" s="230">
        <f t="shared" si="13"/>
        <v>0.95208333333333328</v>
      </c>
      <c r="U12" s="230">
        <f t="shared" si="14"/>
        <v>0.97986111111111107</v>
      </c>
    </row>
    <row r="13" spans="1:21" ht="12" customHeight="1">
      <c r="A13" s="227"/>
      <c r="B13" s="228" t="s">
        <v>343</v>
      </c>
      <c r="C13" s="254" t="s">
        <v>387</v>
      </c>
      <c r="D13" s="252" t="s">
        <v>336</v>
      </c>
      <c r="E13" s="213">
        <v>0.7</v>
      </c>
      <c r="F13" s="211">
        <f t="shared" si="0"/>
        <v>3.7</v>
      </c>
      <c r="G13" s="212">
        <v>6.9444444444444436E-4</v>
      </c>
      <c r="H13" s="253">
        <f t="shared" si="1"/>
        <v>0.67152777777777772</v>
      </c>
      <c r="I13" s="230">
        <f t="shared" si="2"/>
        <v>0.68888888888888888</v>
      </c>
      <c r="J13" s="230">
        <f t="shared" si="3"/>
        <v>0.71319444444444446</v>
      </c>
      <c r="K13" s="230">
        <f t="shared" si="4"/>
        <v>0.73055555555555562</v>
      </c>
      <c r="L13" s="230">
        <f t="shared" si="5"/>
        <v>0.76180555555555551</v>
      </c>
      <c r="M13" s="230">
        <f t="shared" si="6"/>
        <v>0.77569444444444446</v>
      </c>
      <c r="N13" s="230">
        <f t="shared" si="7"/>
        <v>0.79652777777777772</v>
      </c>
      <c r="O13" s="230">
        <f t="shared" si="8"/>
        <v>0.8208333333333333</v>
      </c>
      <c r="P13" s="230">
        <f t="shared" si="9"/>
        <v>0.83819444444444446</v>
      </c>
      <c r="Q13" s="230">
        <f t="shared" si="10"/>
        <v>0.85555555555555562</v>
      </c>
      <c r="R13" s="230">
        <f t="shared" si="11"/>
        <v>0.90069444444444446</v>
      </c>
      <c r="S13" s="230">
        <f t="shared" si="12"/>
        <v>0.93888888888888888</v>
      </c>
      <c r="T13" s="230">
        <f t="shared" si="13"/>
        <v>0.95277777777777772</v>
      </c>
      <c r="U13" s="230">
        <f t="shared" si="14"/>
        <v>0.98055555555555551</v>
      </c>
    </row>
    <row r="14" spans="1:21" ht="12" customHeight="1">
      <c r="A14" s="227"/>
      <c r="B14" s="228" t="s">
        <v>345</v>
      </c>
      <c r="C14" s="255" t="s">
        <v>388</v>
      </c>
      <c r="D14" s="256" t="s">
        <v>326</v>
      </c>
      <c r="E14" s="213">
        <v>1</v>
      </c>
      <c r="F14" s="211">
        <f t="shared" si="0"/>
        <v>4.7</v>
      </c>
      <c r="G14" s="212">
        <v>6.9444444444444436E-4</v>
      </c>
      <c r="H14" s="253">
        <f t="shared" si="1"/>
        <v>0.67222222222222217</v>
      </c>
      <c r="I14" s="230">
        <f t="shared" si="2"/>
        <v>0.68958333333333333</v>
      </c>
      <c r="J14" s="230">
        <f t="shared" si="3"/>
        <v>0.71388888888888891</v>
      </c>
      <c r="K14" s="230">
        <f t="shared" si="4"/>
        <v>0.73125000000000007</v>
      </c>
      <c r="L14" s="230">
        <f t="shared" si="5"/>
        <v>0.76249999999999996</v>
      </c>
      <c r="M14" s="230">
        <f t="shared" si="6"/>
        <v>0.77638888888888891</v>
      </c>
      <c r="N14" s="230">
        <f t="shared" si="7"/>
        <v>0.79722222222222217</v>
      </c>
      <c r="O14" s="230">
        <f t="shared" si="8"/>
        <v>0.82152777777777775</v>
      </c>
      <c r="P14" s="230">
        <f t="shared" si="9"/>
        <v>0.83888888888888891</v>
      </c>
      <c r="Q14" s="230">
        <f t="shared" si="10"/>
        <v>0.85625000000000007</v>
      </c>
      <c r="R14" s="230">
        <f t="shared" si="11"/>
        <v>0.90138888888888891</v>
      </c>
      <c r="S14" s="230">
        <f t="shared" si="12"/>
        <v>0.93958333333333333</v>
      </c>
      <c r="T14" s="230">
        <f t="shared" si="13"/>
        <v>0.95347222222222217</v>
      </c>
      <c r="U14" s="230">
        <f t="shared" si="14"/>
        <v>0.98124999999999996</v>
      </c>
    </row>
    <row r="15" spans="1:21" ht="12" customHeight="1">
      <c r="A15" s="227"/>
      <c r="B15" s="228" t="s">
        <v>347</v>
      </c>
      <c r="C15" s="251" t="s">
        <v>328</v>
      </c>
      <c r="D15" s="252" t="s">
        <v>329</v>
      </c>
      <c r="E15" s="213">
        <v>0.8</v>
      </c>
      <c r="F15" s="211">
        <f t="shared" si="0"/>
        <v>5.5</v>
      </c>
      <c r="G15" s="212">
        <v>6.9444444444444436E-4</v>
      </c>
      <c r="H15" s="253">
        <f t="shared" si="1"/>
        <v>0.67291666666666661</v>
      </c>
      <c r="I15" s="230">
        <f t="shared" si="2"/>
        <v>0.69027777777777777</v>
      </c>
      <c r="J15" s="230">
        <f t="shared" si="3"/>
        <v>0.71458333333333335</v>
      </c>
      <c r="K15" s="230">
        <f t="shared" si="4"/>
        <v>0.73194444444444451</v>
      </c>
      <c r="L15" s="230">
        <f t="shared" si="5"/>
        <v>0.7631944444444444</v>
      </c>
      <c r="M15" s="230">
        <f t="shared" si="6"/>
        <v>0.77708333333333335</v>
      </c>
      <c r="N15" s="230">
        <f t="shared" si="7"/>
        <v>0.79791666666666661</v>
      </c>
      <c r="O15" s="230">
        <f t="shared" si="8"/>
        <v>0.82222222222222219</v>
      </c>
      <c r="P15" s="230">
        <f t="shared" si="9"/>
        <v>0.83958333333333335</v>
      </c>
      <c r="Q15" s="230">
        <f t="shared" si="10"/>
        <v>0.85694444444444451</v>
      </c>
      <c r="R15" s="230">
        <f t="shared" si="11"/>
        <v>0.90208333333333335</v>
      </c>
      <c r="S15" s="230">
        <f t="shared" si="12"/>
        <v>0.94027777777777777</v>
      </c>
      <c r="T15" s="230">
        <f t="shared" si="13"/>
        <v>0.95416666666666661</v>
      </c>
      <c r="U15" s="230">
        <f t="shared" si="14"/>
        <v>0.9819444444444444</v>
      </c>
    </row>
    <row r="16" spans="1:21" ht="12" customHeight="1">
      <c r="A16" s="227"/>
      <c r="B16" s="540" t="s">
        <v>169</v>
      </c>
      <c r="C16" s="540"/>
      <c r="D16" s="540"/>
      <c r="E16" s="540"/>
      <c r="F16" s="540"/>
      <c r="G16" s="540"/>
      <c r="H16" s="212">
        <f t="shared" ref="H16:U16" si="15">H15-H6</f>
        <v>6.2499999999999778E-3</v>
      </c>
      <c r="I16" s="212">
        <f t="shared" si="15"/>
        <v>6.2499999999999778E-3</v>
      </c>
      <c r="J16" s="212">
        <f t="shared" si="15"/>
        <v>6.2499999999999778E-3</v>
      </c>
      <c r="K16" s="212">
        <f t="shared" si="15"/>
        <v>6.2499999999999778E-3</v>
      </c>
      <c r="L16" s="212">
        <f t="shared" si="15"/>
        <v>6.2499999999999778E-3</v>
      </c>
      <c r="M16" s="212">
        <f t="shared" si="15"/>
        <v>6.2499999999999778E-3</v>
      </c>
      <c r="N16" s="212">
        <f t="shared" si="15"/>
        <v>6.2499999999999778E-3</v>
      </c>
      <c r="O16" s="212">
        <f t="shared" si="15"/>
        <v>6.2499999999999778E-3</v>
      </c>
      <c r="P16" s="212">
        <f t="shared" si="15"/>
        <v>6.2499999999999778E-3</v>
      </c>
      <c r="Q16" s="212">
        <f t="shared" si="15"/>
        <v>6.2499999999999778E-3</v>
      </c>
      <c r="R16" s="212">
        <f t="shared" si="15"/>
        <v>6.2499999999999778E-3</v>
      </c>
      <c r="S16" s="212">
        <f t="shared" si="15"/>
        <v>6.2499999999999778E-3</v>
      </c>
      <c r="T16" s="212">
        <f t="shared" si="15"/>
        <v>6.2499999999999778E-3</v>
      </c>
      <c r="U16" s="212">
        <f t="shared" si="15"/>
        <v>6.2499999999999778E-3</v>
      </c>
    </row>
    <row r="17" spans="1:21" ht="10.5" customHeight="1">
      <c r="A17" s="227"/>
      <c r="B17" s="540" t="s">
        <v>351</v>
      </c>
      <c r="C17" s="540"/>
      <c r="D17" s="540"/>
      <c r="E17" s="540"/>
      <c r="F17" s="540"/>
      <c r="G17" s="540"/>
      <c r="H17" s="214">
        <v>36.700000000000003</v>
      </c>
      <c r="I17" s="214">
        <v>36.700000000000003</v>
      </c>
      <c r="J17" s="214">
        <v>36.700000000000003</v>
      </c>
      <c r="K17" s="214">
        <v>36.700000000000003</v>
      </c>
      <c r="L17" s="214">
        <v>36.700000000000003</v>
      </c>
      <c r="M17" s="214">
        <v>36.700000000000003</v>
      </c>
      <c r="N17" s="214">
        <v>36.700000000000003</v>
      </c>
      <c r="O17" s="214">
        <v>36.700000000000003</v>
      </c>
      <c r="P17" s="214">
        <v>36.700000000000003</v>
      </c>
      <c r="Q17" s="214">
        <v>36.700000000000003</v>
      </c>
      <c r="R17" s="214">
        <v>36.700000000000003</v>
      </c>
      <c r="S17" s="214">
        <v>36.700000000000003</v>
      </c>
      <c r="T17" s="214">
        <v>36.700000000000003</v>
      </c>
      <c r="U17" s="214">
        <v>36.700000000000003</v>
      </c>
    </row>
    <row r="18" spans="1:21" ht="12" customHeight="1">
      <c r="A18" s="227"/>
      <c r="B18" s="540" t="s">
        <v>352</v>
      </c>
      <c r="C18" s="540"/>
      <c r="D18" s="540"/>
      <c r="E18" s="540"/>
      <c r="F18" s="540"/>
      <c r="G18" s="540"/>
      <c r="H18" s="232">
        <v>10</v>
      </c>
      <c r="I18" s="232">
        <v>10</v>
      </c>
      <c r="J18" s="232">
        <v>10</v>
      </c>
      <c r="K18" s="232">
        <v>10</v>
      </c>
      <c r="L18" s="232">
        <v>10</v>
      </c>
      <c r="M18" s="232">
        <v>10</v>
      </c>
      <c r="N18" s="232">
        <v>10</v>
      </c>
      <c r="O18" s="232">
        <v>10</v>
      </c>
      <c r="P18" s="232">
        <v>10</v>
      </c>
      <c r="Q18" s="232">
        <v>10</v>
      </c>
      <c r="R18" s="232">
        <v>10</v>
      </c>
      <c r="S18" s="232">
        <v>10</v>
      </c>
      <c r="T18" s="232">
        <v>10</v>
      </c>
      <c r="U18" s="232">
        <v>10</v>
      </c>
    </row>
    <row r="19" spans="1:21">
      <c r="A19" s="233"/>
      <c r="B19" s="234" t="s">
        <v>354</v>
      </c>
      <c r="C19" s="176"/>
      <c r="D19" s="176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</row>
    <row r="20" spans="1:21" ht="9" customHeight="1">
      <c r="A20" s="208"/>
      <c r="B20" s="235"/>
      <c r="C20" s="236"/>
      <c r="D20" s="236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</row>
    <row r="21" spans="1:21" s="239" customFormat="1" ht="15">
      <c r="A21" s="237"/>
      <c r="B21" s="547" t="s">
        <v>355</v>
      </c>
      <c r="C21" s="547"/>
      <c r="D21" s="547"/>
      <c r="E21" s="547"/>
      <c r="F21" s="547"/>
      <c r="G21" s="547"/>
      <c r="H21" s="547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</row>
    <row r="22" spans="1:21">
      <c r="A22" s="233"/>
      <c r="B22" s="546" t="s">
        <v>356</v>
      </c>
      <c r="C22" s="546"/>
      <c r="D22" s="546"/>
      <c r="E22" s="546"/>
      <c r="F22" s="546"/>
      <c r="G22" s="546"/>
      <c r="H22" s="546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</row>
    <row r="23" spans="1:21">
      <c r="A23" s="233"/>
      <c r="B23" s="546" t="s">
        <v>357</v>
      </c>
      <c r="C23" s="546"/>
      <c r="D23" s="546"/>
      <c r="E23" s="546"/>
      <c r="F23" s="546"/>
      <c r="G23" s="546"/>
      <c r="H23" s="546"/>
      <c r="I23" s="257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</row>
    <row r="24" spans="1:21">
      <c r="A24" s="233"/>
      <c r="B24" s="546" t="s">
        <v>358</v>
      </c>
      <c r="C24" s="546"/>
      <c r="D24" s="546"/>
      <c r="E24" s="546"/>
      <c r="F24" s="546"/>
      <c r="G24" s="546"/>
      <c r="H24" s="546"/>
      <c r="I24" s="240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</row>
    <row r="25" spans="1:21" ht="11.25" customHeight="1">
      <c r="A25" s="233"/>
      <c r="B25" s="240"/>
      <c r="C25" s="240"/>
      <c r="D25" s="240"/>
      <c r="E25" s="240"/>
      <c r="F25" s="240"/>
      <c r="G25" s="240"/>
      <c r="H25" s="240"/>
      <c r="I25" s="240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</row>
    <row r="26" spans="1:21" s="239" customFormat="1" ht="15">
      <c r="A26" s="237"/>
      <c r="B26" s="238" t="s">
        <v>359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174"/>
      <c r="T26" s="174"/>
      <c r="U26" s="174"/>
    </row>
    <row r="27" spans="1:21">
      <c r="A27" s="233"/>
      <c r="B27" s="240" t="s">
        <v>360</v>
      </c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178"/>
      <c r="T27" s="178"/>
      <c r="U27" s="178"/>
    </row>
    <row r="28" spans="1:21" ht="15">
      <c r="A28" s="233"/>
      <c r="B28" s="240" t="s">
        <v>361</v>
      </c>
      <c r="C28" s="240"/>
      <c r="D28" s="240"/>
      <c r="E28" s="240"/>
      <c r="F28" s="240"/>
      <c r="G28" s="240"/>
      <c r="H28" s="240"/>
      <c r="I28" s="242"/>
      <c r="J28" s="242"/>
      <c r="K28" s="242"/>
      <c r="L28" s="174"/>
      <c r="M28" s="178"/>
      <c r="N28" s="178"/>
      <c r="O28" s="178"/>
      <c r="P28" s="178"/>
      <c r="Q28" s="178"/>
      <c r="R28" s="178"/>
      <c r="S28" s="178"/>
      <c r="T28" s="178"/>
      <c r="U28" s="178"/>
    </row>
    <row r="29" spans="1:21" ht="15">
      <c r="A29" s="233"/>
      <c r="B29" s="240" t="s">
        <v>362</v>
      </c>
      <c r="C29" s="240"/>
      <c r="D29" s="240"/>
      <c r="E29" s="240"/>
      <c r="F29" s="240"/>
      <c r="G29" s="240"/>
      <c r="H29" s="240"/>
      <c r="I29" s="174"/>
      <c r="J29" s="174"/>
      <c r="K29" s="174"/>
      <c r="L29" s="174"/>
      <c r="M29" s="178"/>
      <c r="N29" s="178"/>
      <c r="O29" s="178"/>
      <c r="P29" s="178"/>
      <c r="Q29" s="178"/>
      <c r="R29" s="178"/>
      <c r="S29" s="178"/>
      <c r="T29" s="178"/>
      <c r="U29" s="178"/>
    </row>
    <row r="30" spans="1:21" ht="10.5" customHeight="1">
      <c r="A30" s="233"/>
      <c r="B30" s="240"/>
      <c r="C30" s="240"/>
      <c r="D30" s="240"/>
      <c r="E30" s="240"/>
      <c r="F30" s="240"/>
      <c r="G30" s="240"/>
      <c r="H30" s="240"/>
      <c r="I30" s="174"/>
      <c r="J30" s="174"/>
      <c r="K30" s="174"/>
      <c r="L30" s="174"/>
      <c r="M30" s="178"/>
      <c r="N30" s="178"/>
      <c r="O30" s="178"/>
      <c r="P30" s="178"/>
      <c r="Q30" s="178"/>
      <c r="R30" s="178"/>
      <c r="S30" s="178"/>
      <c r="T30" s="178"/>
      <c r="U30" s="178"/>
    </row>
    <row r="31" spans="1:21" ht="14.25" customHeight="1">
      <c r="A31" s="233"/>
      <c r="B31" s="548" t="s">
        <v>363</v>
      </c>
      <c r="C31" s="548"/>
      <c r="D31" s="548"/>
      <c r="E31" s="548"/>
      <c r="F31" s="548"/>
      <c r="G31" s="548" t="s">
        <v>364</v>
      </c>
      <c r="H31" s="548"/>
      <c r="I31" s="548" t="s">
        <v>365</v>
      </c>
      <c r="J31" s="548"/>
      <c r="K31" s="548"/>
      <c r="L31" s="548"/>
      <c r="M31" s="548"/>
      <c r="N31" s="178"/>
      <c r="O31" s="178"/>
      <c r="P31" s="178"/>
      <c r="Q31" s="178"/>
      <c r="R31" s="178"/>
      <c r="S31" s="178"/>
      <c r="T31" s="178"/>
      <c r="U31" s="178"/>
    </row>
    <row r="32" spans="1:21" ht="27.75" customHeight="1">
      <c r="A32" s="233"/>
      <c r="B32" s="549"/>
      <c r="C32" s="549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178"/>
      <c r="O32" s="178"/>
      <c r="P32" s="178"/>
      <c r="Q32" s="178"/>
      <c r="R32" s="178"/>
      <c r="S32" s="178"/>
      <c r="T32" s="178"/>
      <c r="U32" s="178"/>
    </row>
    <row r="33" spans="1:21" ht="7.5" customHeight="1">
      <c r="A33" s="233"/>
      <c r="B33" s="240"/>
      <c r="C33" s="240"/>
      <c r="D33" s="240"/>
      <c r="E33" s="240"/>
      <c r="F33" s="240"/>
      <c r="G33" s="240"/>
      <c r="H33" s="240"/>
      <c r="I33" s="174"/>
      <c r="J33" s="174"/>
      <c r="K33" s="174"/>
      <c r="L33" s="174"/>
      <c r="M33" s="178"/>
      <c r="N33" s="178"/>
      <c r="O33" s="178"/>
      <c r="P33" s="178"/>
      <c r="Q33" s="178"/>
      <c r="R33" s="178"/>
      <c r="S33" s="178"/>
      <c r="T33" s="178"/>
      <c r="U33" s="178"/>
    </row>
    <row r="34" spans="1:21">
      <c r="A34" s="208"/>
      <c r="B34" s="241"/>
      <c r="C34" s="241"/>
      <c r="D34" s="241"/>
      <c r="E34" s="241"/>
      <c r="F34" s="241"/>
      <c r="G34" s="241"/>
      <c r="H34" s="241"/>
      <c r="I34" s="241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</row>
    <row r="35" spans="1:21">
      <c r="A35" s="208"/>
      <c r="B35" s="235"/>
      <c r="C35" s="236"/>
      <c r="D35" s="236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</row>
    <row r="36" spans="1:21">
      <c r="A36" s="234"/>
      <c r="B36" s="234" t="s">
        <v>390</v>
      </c>
      <c r="C36" s="178"/>
      <c r="D36" s="178"/>
      <c r="E36" s="178"/>
      <c r="F36" s="178"/>
      <c r="G36" s="550" t="s">
        <v>367</v>
      </c>
      <c r="H36" s="550"/>
      <c r="I36" s="550"/>
      <c r="J36" s="550"/>
      <c r="K36" s="550"/>
      <c r="L36" s="178"/>
      <c r="M36" s="178"/>
      <c r="N36" s="178"/>
      <c r="O36" s="178"/>
      <c r="P36" s="178"/>
      <c r="Q36" s="178"/>
      <c r="R36" s="178"/>
      <c r="S36" s="178"/>
      <c r="T36" s="178"/>
      <c r="U36" s="178"/>
    </row>
    <row r="37" spans="1:21">
      <c r="A37" s="234"/>
      <c r="B37" s="178"/>
      <c r="C37" s="178"/>
      <c r="D37" s="178"/>
      <c r="E37" s="178"/>
      <c r="F37" s="178"/>
      <c r="G37" s="551" t="s">
        <v>368</v>
      </c>
      <c r="H37" s="551"/>
      <c r="I37" s="551"/>
      <c r="J37" s="551"/>
      <c r="K37" s="551"/>
      <c r="L37" s="178"/>
      <c r="M37" s="178"/>
      <c r="N37" s="178"/>
      <c r="O37" s="178"/>
      <c r="P37" s="178"/>
      <c r="Q37" s="178"/>
      <c r="R37" s="178"/>
      <c r="S37" s="178"/>
      <c r="T37" s="178"/>
      <c r="U37" s="178"/>
    </row>
  </sheetData>
  <mergeCells count="18">
    <mergeCell ref="G37:K37"/>
    <mergeCell ref="B21:H21"/>
    <mergeCell ref="B22:H22"/>
    <mergeCell ref="B23:H23"/>
    <mergeCell ref="B24:H24"/>
    <mergeCell ref="B31:F31"/>
    <mergeCell ref="G31:H31"/>
    <mergeCell ref="I31:M31"/>
    <mergeCell ref="B32:F32"/>
    <mergeCell ref="G32:H32"/>
    <mergeCell ref="I32:M32"/>
    <mergeCell ref="G36:K36"/>
    <mergeCell ref="B18:G18"/>
    <mergeCell ref="B2:U2"/>
    <mergeCell ref="B3:G3"/>
    <mergeCell ref="B4:G4"/>
    <mergeCell ref="B16:G16"/>
    <mergeCell ref="B17:G17"/>
  </mergeCells>
  <pageMargins left="0.23622047244094491" right="0.23622047244094491" top="1.1417322834645669" bottom="1.1417322834645669" header="0.74803149606299213" footer="0.74803149606299213"/>
  <pageSetup paperSize="0" fitToWidth="0" fitToHeight="0" orientation="landscape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C95C-0277-4C90-BFF8-4BC4169B8A66}">
  <sheetPr>
    <pageSetUpPr fitToPage="1"/>
  </sheetPr>
  <dimension ref="A1:AB81"/>
  <sheetViews>
    <sheetView topLeftCell="A40" workbookViewId="0">
      <selection activeCell="T50" sqref="T50"/>
    </sheetView>
  </sheetViews>
  <sheetFormatPr defaultRowHeight="14.25"/>
  <cols>
    <col min="1" max="2" width="2.75" customWidth="1"/>
    <col min="3" max="3" width="5.75" customWidth="1"/>
    <col min="4" max="4" width="8.5" customWidth="1"/>
    <col min="5" max="5" width="10.25" customWidth="1"/>
    <col min="6" max="6" width="11.5" customWidth="1"/>
    <col min="7" max="7" width="8.375" customWidth="1"/>
    <col min="8" max="8" width="39.25" customWidth="1"/>
    <col min="9" max="9" width="4.25" customWidth="1"/>
    <col min="10" max="10" width="39.125" customWidth="1"/>
    <col min="11" max="11" width="8.75" customWidth="1"/>
    <col min="12" max="12" width="11.5" customWidth="1"/>
    <col min="13" max="13" width="10" customWidth="1"/>
    <col min="14" max="14" width="8.625" customWidth="1"/>
    <col min="15" max="15" width="5.5" customWidth="1"/>
    <col min="16" max="16" width="6.25" customWidth="1"/>
    <col min="17" max="17" width="6.375" customWidth="1"/>
    <col min="18" max="18" width="5.75" customWidth="1"/>
    <col min="19" max="1023" width="10.75" customWidth="1"/>
    <col min="1024" max="1024" width="9" customWidth="1"/>
  </cols>
  <sheetData>
    <row r="1" spans="1:28" ht="15" customHeight="1">
      <c r="A1" s="174" t="s">
        <v>369</v>
      </c>
      <c r="B1" s="175"/>
      <c r="C1" s="175"/>
      <c r="D1" s="175"/>
      <c r="E1" s="176"/>
      <c r="F1" s="176"/>
      <c r="G1" s="176"/>
      <c r="H1" s="177"/>
      <c r="I1" s="178"/>
      <c r="J1" s="493"/>
      <c r="K1" s="178"/>
      <c r="M1" s="178"/>
      <c r="N1" s="178"/>
      <c r="O1" s="178"/>
      <c r="P1" s="179"/>
      <c r="Q1" s="178"/>
      <c r="R1" s="178"/>
      <c r="S1" s="178"/>
      <c r="T1" s="178"/>
      <c r="U1" s="178"/>
      <c r="V1" s="178"/>
      <c r="W1" s="178"/>
      <c r="X1" s="178"/>
    </row>
    <row r="2" spans="1:28" ht="15" customHeight="1">
      <c r="A2" s="178" t="s">
        <v>302</v>
      </c>
      <c r="B2" s="175"/>
      <c r="C2" s="175"/>
      <c r="D2" s="175"/>
      <c r="E2" s="176"/>
      <c r="F2" s="176"/>
      <c r="H2" s="177"/>
      <c r="I2" s="178"/>
      <c r="J2" s="178"/>
      <c r="L2" s="178"/>
      <c r="M2" s="178"/>
      <c r="N2" s="178"/>
      <c r="O2" s="178"/>
      <c r="P2" s="179"/>
      <c r="Q2" s="178"/>
      <c r="R2" s="178"/>
      <c r="S2" s="178"/>
      <c r="T2" s="178"/>
      <c r="U2" s="178"/>
      <c r="V2" s="178"/>
      <c r="W2" s="178"/>
      <c r="X2" s="178"/>
    </row>
    <row r="3" spans="1:28" ht="15" customHeight="1">
      <c r="A3" s="178" t="s">
        <v>303</v>
      </c>
      <c r="B3" s="175"/>
      <c r="C3" s="175"/>
      <c r="D3" s="175"/>
      <c r="E3" s="176"/>
      <c r="F3" s="176"/>
      <c r="G3" s="176"/>
      <c r="H3" s="177"/>
      <c r="I3" s="178"/>
      <c r="J3" s="178"/>
      <c r="K3" s="178"/>
      <c r="L3" s="178"/>
      <c r="M3" s="178"/>
      <c r="N3" s="178"/>
      <c r="O3" s="178"/>
      <c r="P3" s="179"/>
      <c r="Q3" s="178"/>
      <c r="R3" s="178"/>
      <c r="S3" s="178"/>
      <c r="T3" s="178"/>
      <c r="U3" s="178"/>
      <c r="V3" s="178"/>
      <c r="W3" s="178"/>
      <c r="X3" s="178"/>
    </row>
    <row r="4" spans="1:28" ht="15" customHeight="1">
      <c r="A4" s="178" t="s">
        <v>304</v>
      </c>
      <c r="B4" s="175"/>
      <c r="C4" s="175"/>
      <c r="D4" s="175"/>
      <c r="E4" s="176"/>
      <c r="F4" s="176"/>
      <c r="G4" s="176"/>
      <c r="H4" s="177"/>
      <c r="I4" s="178"/>
      <c r="J4" s="178"/>
      <c r="K4" s="178"/>
      <c r="L4" s="178"/>
      <c r="M4" s="178"/>
      <c r="N4" s="178"/>
      <c r="O4" s="178"/>
      <c r="P4" s="179"/>
      <c r="Q4" s="178"/>
      <c r="R4" s="178"/>
      <c r="S4" s="178"/>
      <c r="T4" s="178"/>
      <c r="U4" s="178"/>
      <c r="V4" s="178"/>
      <c r="W4" s="178"/>
      <c r="X4" s="178"/>
    </row>
    <row r="5" spans="1:28" ht="15" customHeight="1">
      <c r="A5" s="178" t="s">
        <v>305</v>
      </c>
      <c r="B5" s="175"/>
      <c r="C5" s="175"/>
      <c r="D5" s="175"/>
      <c r="E5" s="176"/>
      <c r="F5" s="176"/>
      <c r="G5" s="176"/>
      <c r="H5" s="177"/>
      <c r="I5" s="178"/>
      <c r="J5" s="178"/>
      <c r="K5" s="178"/>
      <c r="L5" s="178"/>
      <c r="M5" s="178"/>
      <c r="N5" s="178"/>
      <c r="O5" s="178"/>
      <c r="P5" s="179"/>
      <c r="Q5" s="178"/>
      <c r="R5" s="178"/>
      <c r="S5" s="178"/>
      <c r="T5" s="178"/>
      <c r="U5" s="178"/>
      <c r="V5" s="178"/>
      <c r="W5" s="178"/>
      <c r="X5" s="178"/>
    </row>
    <row r="6" spans="1:28" ht="15" customHeight="1">
      <c r="A6" s="178"/>
      <c r="B6" s="175"/>
      <c r="C6" s="175"/>
      <c r="D6" s="175"/>
      <c r="E6" s="176"/>
      <c r="F6" s="176"/>
      <c r="G6" s="176"/>
      <c r="H6" s="177"/>
      <c r="I6" s="178"/>
      <c r="J6" s="178"/>
      <c r="K6" s="178"/>
      <c r="L6" s="178"/>
      <c r="M6" s="178"/>
      <c r="N6" s="178"/>
      <c r="O6" s="178"/>
      <c r="P6" s="179"/>
      <c r="Q6" s="178"/>
      <c r="R6" s="178"/>
      <c r="S6" s="178"/>
      <c r="T6" s="178"/>
      <c r="U6" s="178"/>
      <c r="V6" s="178"/>
      <c r="W6" s="178"/>
      <c r="X6" s="178"/>
    </row>
    <row r="7" spans="1:28" ht="15" customHeight="1">
      <c r="A7" s="174" t="s">
        <v>306</v>
      </c>
      <c r="B7" s="175"/>
      <c r="C7" s="175"/>
      <c r="D7" s="175"/>
      <c r="E7" s="176"/>
      <c r="F7" s="176"/>
      <c r="G7" s="176"/>
      <c r="H7" s="177"/>
      <c r="I7" s="178"/>
      <c r="J7" s="178"/>
      <c r="K7" s="178"/>
      <c r="L7" s="178"/>
      <c r="M7" s="178"/>
      <c r="N7" s="178"/>
      <c r="O7" s="178"/>
      <c r="P7" s="179"/>
      <c r="Q7" s="178"/>
      <c r="R7" s="178"/>
      <c r="S7" s="178"/>
      <c r="T7" s="178"/>
      <c r="U7" s="178"/>
      <c r="V7" s="178"/>
      <c r="W7" s="178"/>
      <c r="X7" s="178"/>
    </row>
    <row r="8" spans="1:28" s="183" customFormat="1" ht="15">
      <c r="A8" s="180" t="s">
        <v>557</v>
      </c>
      <c r="B8" s="180"/>
      <c r="C8" s="181"/>
      <c r="D8" s="181"/>
      <c r="E8" s="181"/>
      <c r="F8" s="181"/>
      <c r="G8" s="181"/>
      <c r="H8" s="181"/>
      <c r="I8" s="181"/>
      <c r="J8" s="181"/>
      <c r="K8" s="182"/>
      <c r="L8" s="182"/>
      <c r="M8" s="182"/>
      <c r="N8" s="182"/>
      <c r="O8" s="182"/>
      <c r="P8" s="177"/>
      <c r="Q8" s="180"/>
      <c r="R8" s="180"/>
      <c r="S8" s="180"/>
      <c r="T8" s="180"/>
      <c r="U8" s="180"/>
      <c r="V8" s="180"/>
      <c r="W8" s="180"/>
      <c r="X8" s="180"/>
    </row>
    <row r="9" spans="1:28" s="183" customFormat="1" ht="15">
      <c r="A9" s="180" t="s">
        <v>558</v>
      </c>
      <c r="B9" s="180"/>
      <c r="C9" s="181"/>
      <c r="D9" s="181"/>
      <c r="E9" s="181"/>
      <c r="F9" s="181"/>
      <c r="G9" s="181"/>
      <c r="H9" s="181"/>
      <c r="I9" s="181"/>
      <c r="J9" s="181"/>
      <c r="K9" s="182"/>
      <c r="L9" s="182"/>
      <c r="M9" s="182"/>
      <c r="N9" s="182"/>
      <c r="O9" s="182"/>
      <c r="P9" s="177"/>
      <c r="Q9" s="180"/>
      <c r="R9" s="180"/>
      <c r="S9" s="180"/>
      <c r="T9" s="180"/>
      <c r="U9" s="180"/>
      <c r="V9" s="180"/>
      <c r="W9" s="180"/>
      <c r="X9" s="180"/>
    </row>
    <row r="10" spans="1:28" s="183" customFormat="1" ht="15">
      <c r="A10" s="183" t="s">
        <v>558</v>
      </c>
      <c r="E10" s="181"/>
      <c r="F10" s="181"/>
      <c r="G10" s="181"/>
      <c r="H10" s="181"/>
      <c r="I10" s="181"/>
      <c r="J10" s="181"/>
      <c r="K10" s="182"/>
      <c r="L10" s="182"/>
      <c r="M10" s="182"/>
      <c r="N10" s="182"/>
      <c r="O10" s="182"/>
      <c r="P10" s="177"/>
      <c r="Q10" s="180"/>
      <c r="R10" s="180"/>
      <c r="S10" s="180"/>
      <c r="T10" s="180"/>
      <c r="U10" s="180"/>
      <c r="V10" s="180"/>
      <c r="W10" s="180"/>
      <c r="X10" s="180"/>
    </row>
    <row r="11" spans="1:28" s="183" customFormat="1" ht="12" customHeight="1">
      <c r="A11" s="180" t="s">
        <v>559</v>
      </c>
      <c r="B11" s="180"/>
      <c r="C11" s="181"/>
      <c r="D11" s="181"/>
      <c r="E11"/>
      <c r="F11"/>
      <c r="G11" s="181"/>
      <c r="H11" s="181"/>
      <c r="I11" s="181"/>
      <c r="J11" s="181"/>
      <c r="K11" s="182"/>
      <c r="L11" s="182"/>
      <c r="M11" s="182"/>
      <c r="N11" s="182"/>
      <c r="O11" s="182"/>
      <c r="P11" s="177"/>
      <c r="Q11" s="180"/>
      <c r="R11" s="180"/>
      <c r="S11" s="180"/>
      <c r="T11" s="180"/>
      <c r="U11" s="180"/>
      <c r="V11" s="180"/>
      <c r="W11" s="180"/>
      <c r="X11" s="180"/>
    </row>
    <row r="12" spans="1:28" s="183" customFormat="1" ht="15">
      <c r="A12" s="180" t="s">
        <v>560</v>
      </c>
      <c r="B12" s="180"/>
      <c r="C12"/>
      <c r="D12"/>
      <c r="E12" s="181"/>
      <c r="F12" s="181"/>
      <c r="G12" s="181"/>
      <c r="H12" s="181"/>
      <c r="I12" s="181"/>
      <c r="J12" s="181"/>
      <c r="K12" s="182"/>
      <c r="L12" s="182"/>
      <c r="M12" s="182"/>
      <c r="N12" s="182"/>
      <c r="O12" s="182"/>
      <c r="P12" s="177"/>
      <c r="Q12" s="180"/>
      <c r="R12" s="180"/>
      <c r="S12" s="180"/>
      <c r="T12" s="180"/>
      <c r="U12" s="180"/>
      <c r="V12" s="180"/>
      <c r="W12" s="180"/>
      <c r="X12" s="180"/>
    </row>
    <row r="13" spans="1:28" ht="15" customHeight="1">
      <c r="A13" s="178"/>
      <c r="B13" s="178"/>
      <c r="C13" s="178"/>
      <c r="D13" s="178"/>
      <c r="E13" s="178"/>
      <c r="F13" s="178"/>
      <c r="G13" s="178"/>
      <c r="H13" s="178"/>
      <c r="I13" s="175"/>
      <c r="J13" s="175"/>
      <c r="K13" s="175"/>
      <c r="L13" s="176"/>
      <c r="M13" s="176"/>
      <c r="N13" s="177"/>
      <c r="O13" s="178"/>
      <c r="P13" s="178"/>
      <c r="Q13" s="178"/>
      <c r="R13" s="178"/>
    </row>
    <row r="14" spans="1:28" ht="15">
      <c r="A14" s="495" t="s">
        <v>561</v>
      </c>
      <c r="B14" s="178"/>
      <c r="C14" s="178"/>
      <c r="D14" s="178"/>
      <c r="E14" s="178"/>
      <c r="F14" s="178"/>
      <c r="G14" s="178"/>
      <c r="H14" s="178"/>
      <c r="I14" s="177"/>
      <c r="J14" s="178"/>
      <c r="K14" s="178"/>
      <c r="L14" s="178"/>
      <c r="M14" s="178"/>
      <c r="N14" s="178"/>
      <c r="O14" s="179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</row>
    <row r="15" spans="1:28" ht="15" customHeight="1">
      <c r="A15" s="178"/>
      <c r="B15" s="178"/>
      <c r="C15" s="178"/>
      <c r="D15" s="178"/>
      <c r="E15" s="178"/>
      <c r="F15" s="178"/>
      <c r="G15" s="178"/>
      <c r="H15" s="178"/>
      <c r="I15" s="175"/>
      <c r="J15" s="175"/>
      <c r="K15" s="175"/>
      <c r="L15" s="176"/>
      <c r="M15" s="176"/>
      <c r="N15" s="177"/>
      <c r="O15" s="178"/>
      <c r="P15" s="178"/>
      <c r="Q15" s="178"/>
      <c r="R15" s="178"/>
    </row>
    <row r="16" spans="1:28" ht="15" customHeight="1">
      <c r="A16" s="178" t="s">
        <v>391</v>
      </c>
      <c r="B16" s="178"/>
      <c r="C16" s="178"/>
      <c r="D16" s="178"/>
      <c r="E16" s="178"/>
      <c r="F16" s="178"/>
      <c r="G16" s="178"/>
      <c r="H16" s="178"/>
      <c r="I16" s="175"/>
      <c r="J16" s="175"/>
      <c r="K16" s="175"/>
      <c r="L16" s="176"/>
      <c r="M16" s="176"/>
      <c r="N16" s="177"/>
      <c r="O16" s="178"/>
      <c r="P16" s="178"/>
      <c r="Q16" s="178"/>
      <c r="R16" s="178"/>
    </row>
    <row r="17" spans="1:27" ht="15" customHeight="1">
      <c r="A17" s="178" t="s">
        <v>308</v>
      </c>
      <c r="B17" s="178"/>
      <c r="C17" s="178"/>
      <c r="D17" s="178"/>
      <c r="E17" s="178"/>
      <c r="F17" s="178"/>
      <c r="G17" s="178"/>
      <c r="H17" s="178"/>
      <c r="I17" s="175"/>
      <c r="J17" s="175"/>
      <c r="K17" s="175"/>
      <c r="L17" s="176"/>
      <c r="M17" s="176"/>
      <c r="N17" s="177"/>
      <c r="O17" s="178"/>
      <c r="P17" s="178"/>
      <c r="Q17" s="178"/>
      <c r="R17" s="178"/>
    </row>
    <row r="18" spans="1:27" ht="15" customHeight="1">
      <c r="A18" s="178"/>
      <c r="B18" s="178"/>
      <c r="C18" s="180"/>
      <c r="D18" s="180"/>
      <c r="E18" s="180"/>
      <c r="F18" s="180"/>
      <c r="G18" s="180"/>
      <c r="H18" s="180"/>
      <c r="I18" s="259"/>
      <c r="J18" s="259"/>
      <c r="K18" s="259"/>
      <c r="L18" s="186"/>
      <c r="M18" s="186"/>
      <c r="N18" s="187"/>
      <c r="O18" s="178"/>
      <c r="P18" s="178"/>
      <c r="Q18" s="178"/>
      <c r="R18" s="178"/>
    </row>
    <row r="19" spans="1:27">
      <c r="A19" s="178"/>
      <c r="B19" s="178"/>
      <c r="C19" s="543" t="s">
        <v>309</v>
      </c>
      <c r="D19" s="543"/>
      <c r="E19" s="543"/>
      <c r="F19" s="543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</row>
    <row r="20" spans="1:27" hidden="1">
      <c r="A20" s="178"/>
      <c r="B20" s="178"/>
      <c r="C20" s="544" t="s">
        <v>392</v>
      </c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544"/>
    </row>
    <row r="21" spans="1:27">
      <c r="A21" s="178"/>
      <c r="B21" s="178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</row>
    <row r="22" spans="1:27" ht="35.85" customHeight="1">
      <c r="A22" s="178"/>
      <c r="B22" s="178"/>
      <c r="C22" s="554" t="s">
        <v>393</v>
      </c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4"/>
      <c r="P22" s="554"/>
      <c r="Q22" s="554"/>
      <c r="R22" s="554"/>
    </row>
    <row r="23" spans="1:27" ht="15">
      <c r="A23" s="178"/>
      <c r="B23" s="178"/>
      <c r="C23" s="260">
        <v>121</v>
      </c>
      <c r="D23" s="548" t="s">
        <v>7</v>
      </c>
      <c r="E23" s="548"/>
      <c r="F23" s="548"/>
      <c r="G23" s="548"/>
      <c r="H23" s="548"/>
      <c r="I23" s="548"/>
      <c r="J23" s="548"/>
      <c r="K23" s="548"/>
      <c r="L23" s="548"/>
      <c r="M23" s="548"/>
      <c r="N23" s="548"/>
      <c r="O23" s="261">
        <v>122</v>
      </c>
      <c r="P23" s="262">
        <v>123</v>
      </c>
      <c r="Q23" s="262">
        <v>124</v>
      </c>
      <c r="R23" s="262">
        <v>125</v>
      </c>
    </row>
    <row r="24" spans="1:27" ht="15">
      <c r="A24" s="178"/>
      <c r="B24" s="178"/>
      <c r="C24" s="263" t="s">
        <v>313</v>
      </c>
      <c r="D24" s="548" t="s">
        <v>312</v>
      </c>
      <c r="E24" s="548"/>
      <c r="F24" s="548"/>
      <c r="G24" s="548"/>
      <c r="H24" s="548"/>
      <c r="I24" s="548"/>
      <c r="J24" s="548"/>
      <c r="K24" s="548"/>
      <c r="L24" s="548"/>
      <c r="M24" s="548"/>
      <c r="N24" s="548"/>
      <c r="O24" s="264" t="s">
        <v>313</v>
      </c>
      <c r="P24" s="265" t="s">
        <v>313</v>
      </c>
      <c r="Q24" s="265" t="s">
        <v>313</v>
      </c>
      <c r="R24" s="265" t="s">
        <v>313</v>
      </c>
    </row>
    <row r="25" spans="1:27" ht="62.25" customHeight="1">
      <c r="A25" s="178"/>
      <c r="B25" s="178"/>
      <c r="C25" s="266" t="s">
        <v>323</v>
      </c>
      <c r="D25" s="267" t="s">
        <v>169</v>
      </c>
      <c r="E25" s="267" t="s">
        <v>353</v>
      </c>
      <c r="F25" s="267" t="s">
        <v>320</v>
      </c>
      <c r="G25" s="267" t="s">
        <v>319</v>
      </c>
      <c r="H25" s="268" t="s">
        <v>318</v>
      </c>
      <c r="I25" s="269" t="s">
        <v>317</v>
      </c>
      <c r="J25" s="270" t="s">
        <v>318</v>
      </c>
      <c r="K25" s="271" t="s">
        <v>319</v>
      </c>
      <c r="L25" s="272" t="s">
        <v>320</v>
      </c>
      <c r="M25" s="272" t="s">
        <v>353</v>
      </c>
      <c r="N25" s="273" t="s">
        <v>169</v>
      </c>
      <c r="O25" s="274" t="s">
        <v>323</v>
      </c>
      <c r="P25" s="274" t="s">
        <v>323</v>
      </c>
      <c r="Q25" s="274" t="s">
        <v>323</v>
      </c>
      <c r="R25" s="274" t="s">
        <v>323</v>
      </c>
    </row>
    <row r="26" spans="1:27" ht="14.25" customHeight="1">
      <c r="A26" s="178"/>
      <c r="B26" s="178"/>
      <c r="C26" s="266">
        <v>0.2673611111111111</v>
      </c>
      <c r="D26" s="275">
        <v>0</v>
      </c>
      <c r="E26" s="276">
        <v>0</v>
      </c>
      <c r="F26" s="277">
        <v>0</v>
      </c>
      <c r="G26" s="275" t="s">
        <v>329</v>
      </c>
      <c r="H26" s="278" t="s">
        <v>328</v>
      </c>
      <c r="I26" s="279" t="s">
        <v>324</v>
      </c>
      <c r="J26" s="19" t="s">
        <v>328</v>
      </c>
      <c r="K26" s="280" t="s">
        <v>329</v>
      </c>
      <c r="L26" s="277">
        <v>0</v>
      </c>
      <c r="M26" s="277">
        <v>0</v>
      </c>
      <c r="N26" s="281">
        <v>0</v>
      </c>
      <c r="O26" s="282">
        <v>0.47916666666666663</v>
      </c>
      <c r="P26" s="282">
        <v>0.62152777777777779</v>
      </c>
      <c r="Q26" s="282">
        <v>0.67708333333333326</v>
      </c>
      <c r="R26" s="282">
        <v>0.71527777777777779</v>
      </c>
    </row>
    <row r="27" spans="1:27" ht="14.25" customHeight="1">
      <c r="A27" s="178"/>
      <c r="B27" s="178"/>
      <c r="C27" s="266">
        <f t="shared" ref="C27:C66" si="0">C26+D27</f>
        <v>0.26805555555555555</v>
      </c>
      <c r="D27" s="275">
        <v>6.9444444444444436E-4</v>
      </c>
      <c r="E27" s="276">
        <f t="shared" ref="E27:E66" si="1">F27+E26</f>
        <v>0.7</v>
      </c>
      <c r="F27" s="283">
        <v>0.7</v>
      </c>
      <c r="G27" s="275" t="s">
        <v>336</v>
      </c>
      <c r="H27" s="284" t="s">
        <v>335</v>
      </c>
      <c r="I27" s="279" t="s">
        <v>327</v>
      </c>
      <c r="J27" s="19" t="s">
        <v>335</v>
      </c>
      <c r="K27" s="280" t="s">
        <v>336</v>
      </c>
      <c r="L27" s="283">
        <v>0.7</v>
      </c>
      <c r="M27" s="277">
        <f>L27+M26</f>
        <v>0.7</v>
      </c>
      <c r="N27" s="285">
        <v>6.9444444444444436E-4</v>
      </c>
      <c r="O27" s="282">
        <f>N27+O26</f>
        <v>0.47986111111111107</v>
      </c>
      <c r="P27" s="282">
        <f t="shared" ref="P27:P65" si="2">P26+N27</f>
        <v>0.62222222222222223</v>
      </c>
      <c r="Q27" s="282">
        <f t="shared" ref="Q27:Q65" si="3">Q26+N27</f>
        <v>0.6777777777777777</v>
      </c>
      <c r="R27" s="282">
        <f t="shared" ref="R27:R65" si="4">R26+N27</f>
        <v>0.71597222222222223</v>
      </c>
    </row>
    <row r="28" spans="1:27" ht="14.25" customHeight="1">
      <c r="A28" s="178"/>
      <c r="B28" s="178"/>
      <c r="C28" s="266">
        <f t="shared" si="0"/>
        <v>0.26874999999999999</v>
      </c>
      <c r="D28" s="275">
        <v>6.9444444444444436E-4</v>
      </c>
      <c r="E28" s="276">
        <f t="shared" si="1"/>
        <v>1.1000000000000001</v>
      </c>
      <c r="F28" s="283">
        <v>0.4</v>
      </c>
      <c r="G28" s="275" t="s">
        <v>336</v>
      </c>
      <c r="H28" s="284" t="s">
        <v>394</v>
      </c>
      <c r="I28" s="279" t="s">
        <v>332</v>
      </c>
      <c r="J28" s="19" t="s">
        <v>338</v>
      </c>
      <c r="K28" s="280" t="s">
        <v>336</v>
      </c>
      <c r="L28" s="283">
        <v>0.4</v>
      </c>
      <c r="M28" s="277">
        <f>M27+L28</f>
        <v>1.1000000000000001</v>
      </c>
      <c r="N28" s="285">
        <v>6.9444444444444436E-4</v>
      </c>
      <c r="O28" s="282">
        <f>O27+N28</f>
        <v>0.48055555555555551</v>
      </c>
      <c r="P28" s="282">
        <f t="shared" si="2"/>
        <v>0.62291666666666667</v>
      </c>
      <c r="Q28" s="282">
        <f t="shared" si="3"/>
        <v>0.67847222222222214</v>
      </c>
      <c r="R28" s="282">
        <f t="shared" si="4"/>
        <v>0.71666666666666667</v>
      </c>
    </row>
    <row r="29" spans="1:27" ht="14.25" customHeight="1">
      <c r="A29" s="178"/>
      <c r="B29" s="178"/>
      <c r="C29" s="266">
        <f t="shared" si="0"/>
        <v>0.26944444444444443</v>
      </c>
      <c r="D29" s="275">
        <v>6.9444444444444436E-4</v>
      </c>
      <c r="E29" s="276">
        <f t="shared" si="1"/>
        <v>2.2999999999999998</v>
      </c>
      <c r="F29" s="283">
        <v>1.2</v>
      </c>
      <c r="G29" s="275" t="s">
        <v>336</v>
      </c>
      <c r="H29" s="284" t="s">
        <v>340</v>
      </c>
      <c r="I29" s="279" t="s">
        <v>334</v>
      </c>
      <c r="J29" s="19" t="s">
        <v>340</v>
      </c>
      <c r="K29" s="280" t="s">
        <v>336</v>
      </c>
      <c r="L29" s="283">
        <v>1.2</v>
      </c>
      <c r="M29" s="277">
        <f>L29+M28</f>
        <v>2.2999999999999998</v>
      </c>
      <c r="N29" s="285">
        <v>6.9444444444444436E-4</v>
      </c>
      <c r="O29" s="282">
        <f>N29+O28</f>
        <v>0.48124999999999996</v>
      </c>
      <c r="P29" s="282">
        <f t="shared" si="2"/>
        <v>0.62361111111111112</v>
      </c>
      <c r="Q29" s="282">
        <f t="shared" si="3"/>
        <v>0.67916666666666659</v>
      </c>
      <c r="R29" s="282">
        <f t="shared" si="4"/>
        <v>0.71736111111111112</v>
      </c>
    </row>
    <row r="30" spans="1:27" ht="14.25" customHeight="1">
      <c r="A30" s="178"/>
      <c r="B30" s="178"/>
      <c r="C30" s="266">
        <f t="shared" si="0"/>
        <v>0.27013888888888887</v>
      </c>
      <c r="D30" s="275">
        <v>6.9444444444444436E-4</v>
      </c>
      <c r="E30" s="276">
        <f t="shared" si="1"/>
        <v>2.9</v>
      </c>
      <c r="F30" s="283">
        <v>0.6</v>
      </c>
      <c r="G30" s="275" t="s">
        <v>336</v>
      </c>
      <c r="H30" s="284" t="s">
        <v>342</v>
      </c>
      <c r="I30" s="279" t="s">
        <v>337</v>
      </c>
      <c r="J30" s="19" t="s">
        <v>342</v>
      </c>
      <c r="K30" s="280" t="s">
        <v>336</v>
      </c>
      <c r="L30" s="283">
        <v>0.6</v>
      </c>
      <c r="M30" s="277">
        <f>M29+L30</f>
        <v>2.9</v>
      </c>
      <c r="N30" s="285">
        <v>6.9444444444444436E-4</v>
      </c>
      <c r="O30" s="282">
        <f>O29+N30</f>
        <v>0.4819444444444444</v>
      </c>
      <c r="P30" s="282">
        <f t="shared" si="2"/>
        <v>0.62430555555555556</v>
      </c>
      <c r="Q30" s="282">
        <f t="shared" si="3"/>
        <v>0.67986111111111103</v>
      </c>
      <c r="R30" s="282">
        <f t="shared" si="4"/>
        <v>0.71805555555555556</v>
      </c>
    </row>
    <row r="31" spans="1:27" ht="14.25" customHeight="1">
      <c r="A31" s="178"/>
      <c r="B31" s="178"/>
      <c r="C31" s="266">
        <f t="shared" si="0"/>
        <v>0.27083333333333331</v>
      </c>
      <c r="D31" s="275">
        <v>6.9444444444444436E-4</v>
      </c>
      <c r="E31" s="276">
        <f t="shared" si="1"/>
        <v>3.1999999999999997</v>
      </c>
      <c r="F31" s="283">
        <v>0.3</v>
      </c>
      <c r="G31" s="275" t="s">
        <v>336</v>
      </c>
      <c r="H31" s="284" t="s">
        <v>344</v>
      </c>
      <c r="I31" s="279" t="s">
        <v>339</v>
      </c>
      <c r="J31" s="19" t="s">
        <v>344</v>
      </c>
      <c r="K31" s="280" t="s">
        <v>336</v>
      </c>
      <c r="L31" s="283">
        <v>0.3</v>
      </c>
      <c r="M31" s="277">
        <f>L31+M30</f>
        <v>3.1999999999999997</v>
      </c>
      <c r="N31" s="285">
        <v>6.9444444444444436E-4</v>
      </c>
      <c r="O31" s="282">
        <f>N31+O30</f>
        <v>0.48263888888888884</v>
      </c>
      <c r="P31" s="282">
        <f t="shared" si="2"/>
        <v>0.625</v>
      </c>
      <c r="Q31" s="282">
        <f t="shared" si="3"/>
        <v>0.68055555555555547</v>
      </c>
      <c r="R31" s="282">
        <f t="shared" si="4"/>
        <v>0.71875</v>
      </c>
      <c r="AA31" s="286"/>
    </row>
    <row r="32" spans="1:27" ht="14.25" customHeight="1">
      <c r="A32" s="178"/>
      <c r="B32" s="178"/>
      <c r="C32" s="266">
        <f t="shared" si="0"/>
        <v>0.27152777777777776</v>
      </c>
      <c r="D32" s="275">
        <v>6.9444444444444436E-4</v>
      </c>
      <c r="E32" s="276">
        <f t="shared" si="1"/>
        <v>3.5999999999999996</v>
      </c>
      <c r="F32" s="287">
        <v>0.4</v>
      </c>
      <c r="G32" s="275" t="s">
        <v>329</v>
      </c>
      <c r="H32" s="19" t="s">
        <v>346</v>
      </c>
      <c r="I32" s="279" t="s">
        <v>341</v>
      </c>
      <c r="J32" s="19" t="s">
        <v>346</v>
      </c>
      <c r="K32" s="280" t="s">
        <v>329</v>
      </c>
      <c r="L32" s="283">
        <v>0.4</v>
      </c>
      <c r="M32" s="277">
        <f>M31+L32</f>
        <v>3.5999999999999996</v>
      </c>
      <c r="N32" s="285">
        <v>6.9444444444444436E-4</v>
      </c>
      <c r="O32" s="282">
        <f>O31+N32</f>
        <v>0.48333333333333328</v>
      </c>
      <c r="P32" s="282">
        <f t="shared" si="2"/>
        <v>0.62569444444444444</v>
      </c>
      <c r="Q32" s="282">
        <f t="shared" si="3"/>
        <v>0.68124999999999991</v>
      </c>
      <c r="R32" s="282">
        <f t="shared" si="4"/>
        <v>0.71944444444444444</v>
      </c>
    </row>
    <row r="33" spans="1:22" ht="14.25" customHeight="1">
      <c r="A33" s="178"/>
      <c r="B33" s="178"/>
      <c r="C33" s="266">
        <f t="shared" si="0"/>
        <v>0.2722222222222222</v>
      </c>
      <c r="D33" s="275">
        <v>6.9444444444444436E-4</v>
      </c>
      <c r="E33" s="276">
        <f t="shared" si="1"/>
        <v>3.9999999999999996</v>
      </c>
      <c r="F33" s="283">
        <v>0.4</v>
      </c>
      <c r="G33" s="275" t="s">
        <v>329</v>
      </c>
      <c r="H33" s="19" t="s">
        <v>348</v>
      </c>
      <c r="I33" s="279" t="s">
        <v>343</v>
      </c>
      <c r="J33" s="19" t="s">
        <v>348</v>
      </c>
      <c r="K33" s="280" t="s">
        <v>329</v>
      </c>
      <c r="L33" s="283">
        <v>0.4</v>
      </c>
      <c r="M33" s="277">
        <f>L33+M32</f>
        <v>3.9999999999999996</v>
      </c>
      <c r="N33" s="285">
        <v>6.9444444444444436E-4</v>
      </c>
      <c r="O33" s="282">
        <f>N33+O32</f>
        <v>0.48402777777777772</v>
      </c>
      <c r="P33" s="282">
        <f t="shared" si="2"/>
        <v>0.62638888888888888</v>
      </c>
      <c r="Q33" s="282">
        <f t="shared" si="3"/>
        <v>0.68194444444444435</v>
      </c>
      <c r="R33" s="282">
        <f t="shared" si="4"/>
        <v>0.72013888888888888</v>
      </c>
    </row>
    <row r="34" spans="1:22" ht="14.25" customHeight="1">
      <c r="A34" s="178"/>
      <c r="B34" s="178"/>
      <c r="C34" s="266">
        <f t="shared" si="0"/>
        <v>0.27291666666666664</v>
      </c>
      <c r="D34" s="275">
        <v>6.9444444444444436E-4</v>
      </c>
      <c r="E34" s="276">
        <f t="shared" si="1"/>
        <v>4.5999999999999996</v>
      </c>
      <c r="F34" s="283">
        <v>0.6</v>
      </c>
      <c r="G34" s="275" t="s">
        <v>329</v>
      </c>
      <c r="H34" s="19" t="s">
        <v>350</v>
      </c>
      <c r="I34" s="279" t="s">
        <v>345</v>
      </c>
      <c r="J34" s="19" t="s">
        <v>350</v>
      </c>
      <c r="K34" s="280" t="s">
        <v>329</v>
      </c>
      <c r="L34" s="283">
        <v>0.6</v>
      </c>
      <c r="M34" s="277">
        <f>M33+L34</f>
        <v>4.5999999999999996</v>
      </c>
      <c r="N34" s="285">
        <v>6.9444444444444436E-4</v>
      </c>
      <c r="O34" s="282">
        <f>O33+N34</f>
        <v>0.48472222222222217</v>
      </c>
      <c r="P34" s="282">
        <f t="shared" si="2"/>
        <v>0.62708333333333333</v>
      </c>
      <c r="Q34" s="282">
        <f t="shared" si="3"/>
        <v>0.6826388888888888</v>
      </c>
      <c r="R34" s="282">
        <f t="shared" si="4"/>
        <v>0.72083333333333333</v>
      </c>
    </row>
    <row r="35" spans="1:22" ht="14.25" customHeight="1">
      <c r="A35" s="178"/>
      <c r="B35" s="178"/>
      <c r="C35" s="266">
        <f t="shared" si="0"/>
        <v>0.27361111111111108</v>
      </c>
      <c r="D35" s="275">
        <v>6.9444444444444436E-4</v>
      </c>
      <c r="E35" s="276">
        <f t="shared" si="1"/>
        <v>5</v>
      </c>
      <c r="F35" s="283">
        <v>0.4</v>
      </c>
      <c r="G35" s="275" t="s">
        <v>329</v>
      </c>
      <c r="H35" s="278" t="s">
        <v>381</v>
      </c>
      <c r="I35" s="279" t="s">
        <v>347</v>
      </c>
      <c r="J35" s="278" t="s">
        <v>381</v>
      </c>
      <c r="K35" s="280" t="s">
        <v>329</v>
      </c>
      <c r="L35" s="283">
        <v>0.4</v>
      </c>
      <c r="M35" s="277">
        <f>L35+M34</f>
        <v>5</v>
      </c>
      <c r="N35" s="285">
        <v>6.9444444444444436E-4</v>
      </c>
      <c r="O35" s="282">
        <f>N35+O34</f>
        <v>0.48541666666666661</v>
      </c>
      <c r="P35" s="282">
        <f t="shared" si="2"/>
        <v>0.62777777777777777</v>
      </c>
      <c r="Q35" s="282">
        <f t="shared" si="3"/>
        <v>0.68333333333333324</v>
      </c>
      <c r="R35" s="282">
        <f t="shared" si="4"/>
        <v>0.72152777777777777</v>
      </c>
    </row>
    <row r="36" spans="1:22" ht="14.25" customHeight="1">
      <c r="A36" s="178"/>
      <c r="B36" s="178"/>
      <c r="C36" s="266">
        <f t="shared" si="0"/>
        <v>0.27430555555555552</v>
      </c>
      <c r="D36" s="275">
        <v>6.9444444444444436E-4</v>
      </c>
      <c r="E36" s="276">
        <f t="shared" si="1"/>
        <v>5.7</v>
      </c>
      <c r="F36" s="283">
        <v>0.7</v>
      </c>
      <c r="G36" s="275" t="s">
        <v>329</v>
      </c>
      <c r="H36" s="288" t="s">
        <v>382</v>
      </c>
      <c r="I36" s="279" t="s">
        <v>349</v>
      </c>
      <c r="J36" s="288" t="s">
        <v>382</v>
      </c>
      <c r="K36" s="279" t="s">
        <v>329</v>
      </c>
      <c r="L36" s="283">
        <v>0.7</v>
      </c>
      <c r="M36" s="277">
        <f>M35+L36</f>
        <v>5.7</v>
      </c>
      <c r="N36" s="285">
        <v>6.9444444444444436E-4</v>
      </c>
      <c r="O36" s="282">
        <f>O35+N36</f>
        <v>0.48611111111111105</v>
      </c>
      <c r="P36" s="282">
        <f t="shared" si="2"/>
        <v>0.62847222222222221</v>
      </c>
      <c r="Q36" s="282">
        <f t="shared" si="3"/>
        <v>0.68402777777777768</v>
      </c>
      <c r="R36" s="282">
        <f t="shared" si="4"/>
        <v>0.72222222222222221</v>
      </c>
    </row>
    <row r="37" spans="1:22" ht="14.25" customHeight="1">
      <c r="A37" s="178"/>
      <c r="B37" s="178"/>
      <c r="C37" s="266">
        <f t="shared" si="0"/>
        <v>0.27499999999999997</v>
      </c>
      <c r="D37" s="275">
        <v>6.9444444444444436E-4</v>
      </c>
      <c r="E37" s="276">
        <f t="shared" si="1"/>
        <v>5.8</v>
      </c>
      <c r="F37" s="287">
        <v>0.1</v>
      </c>
      <c r="G37" s="275" t="s">
        <v>336</v>
      </c>
      <c r="H37" s="278" t="s">
        <v>395</v>
      </c>
      <c r="I37" s="279" t="s">
        <v>396</v>
      </c>
      <c r="J37" s="19" t="s">
        <v>395</v>
      </c>
      <c r="K37" s="279" t="s">
        <v>336</v>
      </c>
      <c r="L37" s="283">
        <v>0.1</v>
      </c>
      <c r="M37" s="277">
        <f>L37+M36</f>
        <v>5.8</v>
      </c>
      <c r="N37" s="285">
        <v>6.9444444444444436E-4</v>
      </c>
      <c r="O37" s="282">
        <f>N37+O36</f>
        <v>0.48680555555555549</v>
      </c>
      <c r="P37" s="282">
        <f t="shared" si="2"/>
        <v>0.62916666666666665</v>
      </c>
      <c r="Q37" s="282">
        <f t="shared" si="3"/>
        <v>0.68472222222222212</v>
      </c>
      <c r="R37" s="282">
        <f t="shared" si="4"/>
        <v>0.72291666666666665</v>
      </c>
    </row>
    <row r="38" spans="1:22" ht="14.25" customHeight="1">
      <c r="A38" s="178"/>
      <c r="B38" s="178"/>
      <c r="C38" s="266">
        <f t="shared" si="0"/>
        <v>0.27638888888888885</v>
      </c>
      <c r="D38" s="275">
        <v>1.3888888888888887E-3</v>
      </c>
      <c r="E38" s="276">
        <f t="shared" si="1"/>
        <v>7.9</v>
      </c>
      <c r="F38" s="287">
        <v>2.1</v>
      </c>
      <c r="G38" s="275" t="s">
        <v>336</v>
      </c>
      <c r="H38" s="284" t="s">
        <v>397</v>
      </c>
      <c r="I38" s="279" t="s">
        <v>398</v>
      </c>
      <c r="J38" s="19" t="s">
        <v>397</v>
      </c>
      <c r="K38" s="279" t="s">
        <v>336</v>
      </c>
      <c r="L38" s="283">
        <v>2.1</v>
      </c>
      <c r="M38" s="277">
        <f>M37+L38</f>
        <v>7.9</v>
      </c>
      <c r="N38" s="285">
        <v>1.3888888888888887E-3</v>
      </c>
      <c r="O38" s="282">
        <f>O37+N38</f>
        <v>0.48819444444444438</v>
      </c>
      <c r="P38" s="282">
        <f t="shared" si="2"/>
        <v>0.63055555555555554</v>
      </c>
      <c r="Q38" s="282">
        <f t="shared" si="3"/>
        <v>0.68611111111111101</v>
      </c>
      <c r="R38" s="282">
        <f t="shared" si="4"/>
        <v>0.72430555555555554</v>
      </c>
    </row>
    <row r="39" spans="1:22" s="290" customFormat="1" ht="14.25" customHeight="1">
      <c r="A39" s="289"/>
      <c r="B39" s="289"/>
      <c r="C39" s="266">
        <f t="shared" si="0"/>
        <v>0.27777777777777773</v>
      </c>
      <c r="D39" s="275">
        <v>1.3888888888888887E-3</v>
      </c>
      <c r="E39" s="276">
        <f t="shared" si="1"/>
        <v>9.2000000000000011</v>
      </c>
      <c r="F39" s="287">
        <v>1.3</v>
      </c>
      <c r="G39" s="275" t="s">
        <v>336</v>
      </c>
      <c r="H39" s="278" t="s">
        <v>399</v>
      </c>
      <c r="I39" s="279" t="s">
        <v>400</v>
      </c>
      <c r="J39" s="19" t="s">
        <v>401</v>
      </c>
      <c r="K39" s="280" t="s">
        <v>326</v>
      </c>
      <c r="L39" s="283">
        <v>2.5</v>
      </c>
      <c r="M39" s="277">
        <f>L39+M38</f>
        <v>10.4</v>
      </c>
      <c r="N39" s="285">
        <v>2.0833333333333333E-3</v>
      </c>
      <c r="O39" s="282">
        <f>N39+O38</f>
        <v>0.4902777777777777</v>
      </c>
      <c r="P39" s="282">
        <f t="shared" si="2"/>
        <v>0.63263888888888886</v>
      </c>
      <c r="Q39" s="282">
        <f t="shared" si="3"/>
        <v>0.68819444444444433</v>
      </c>
      <c r="R39" s="282">
        <f t="shared" si="4"/>
        <v>0.72638888888888886</v>
      </c>
      <c r="T39"/>
      <c r="U39"/>
      <c r="V39"/>
    </row>
    <row r="40" spans="1:22" ht="14.25" customHeight="1">
      <c r="A40" s="178"/>
      <c r="B40" s="178"/>
      <c r="C40" s="266">
        <f t="shared" si="0"/>
        <v>0.27916666666666662</v>
      </c>
      <c r="D40" s="275">
        <v>1.3888888888888887E-3</v>
      </c>
      <c r="E40" s="276">
        <f t="shared" si="1"/>
        <v>11.200000000000001</v>
      </c>
      <c r="F40" s="287">
        <v>2</v>
      </c>
      <c r="G40" s="275" t="s">
        <v>336</v>
      </c>
      <c r="H40" s="278" t="s">
        <v>402</v>
      </c>
      <c r="I40" s="279" t="s">
        <v>403</v>
      </c>
      <c r="J40" s="278" t="s">
        <v>404</v>
      </c>
      <c r="K40" s="280" t="s">
        <v>326</v>
      </c>
      <c r="L40" s="283">
        <v>0.8</v>
      </c>
      <c r="M40" s="277">
        <f>M39+L40</f>
        <v>11.200000000000001</v>
      </c>
      <c r="N40" s="285">
        <v>6.9444444444444436E-4</v>
      </c>
      <c r="O40" s="282">
        <f>O39+N40</f>
        <v>0.49097222222222214</v>
      </c>
      <c r="P40" s="282">
        <f t="shared" si="2"/>
        <v>0.6333333333333333</v>
      </c>
      <c r="Q40" s="282">
        <f t="shared" si="3"/>
        <v>0.68888888888888877</v>
      </c>
      <c r="R40" s="282">
        <f t="shared" si="4"/>
        <v>0.7270833333333333</v>
      </c>
    </row>
    <row r="41" spans="1:22" ht="14.25" customHeight="1">
      <c r="A41" s="178"/>
      <c r="B41" s="178"/>
      <c r="C41" s="266">
        <f t="shared" si="0"/>
        <v>0.2805555555555555</v>
      </c>
      <c r="D41" s="275">
        <v>1.3888888888888887E-3</v>
      </c>
      <c r="E41" s="276">
        <f t="shared" si="1"/>
        <v>13.3</v>
      </c>
      <c r="F41" s="287">
        <v>2.1</v>
      </c>
      <c r="G41" s="275" t="s">
        <v>336</v>
      </c>
      <c r="H41" s="278" t="s">
        <v>405</v>
      </c>
      <c r="I41" s="279" t="s">
        <v>406</v>
      </c>
      <c r="J41" s="288" t="s">
        <v>407</v>
      </c>
      <c r="K41" s="279" t="s">
        <v>326</v>
      </c>
      <c r="L41" s="283">
        <v>1.3</v>
      </c>
      <c r="M41" s="277">
        <f>L41+M40</f>
        <v>12.500000000000002</v>
      </c>
      <c r="N41" s="285">
        <v>1.3888888888888887E-3</v>
      </c>
      <c r="O41" s="282">
        <f>N41+O40</f>
        <v>0.49236111111111103</v>
      </c>
      <c r="P41" s="282">
        <f t="shared" si="2"/>
        <v>0.63472222222222219</v>
      </c>
      <c r="Q41" s="282">
        <f t="shared" si="3"/>
        <v>0.69027777777777766</v>
      </c>
      <c r="R41" s="282">
        <f t="shared" si="4"/>
        <v>0.72847222222222219</v>
      </c>
    </row>
    <row r="42" spans="1:22" ht="14.25" customHeight="1">
      <c r="A42" s="178"/>
      <c r="B42" s="178"/>
      <c r="C42" s="266">
        <f t="shared" si="0"/>
        <v>0.28194444444444439</v>
      </c>
      <c r="D42" s="275">
        <v>1.3888888888888887E-3</v>
      </c>
      <c r="E42" s="276">
        <f t="shared" si="1"/>
        <v>14.9</v>
      </c>
      <c r="F42" s="287">
        <v>1.6</v>
      </c>
      <c r="G42" s="275" t="s">
        <v>336</v>
      </c>
      <c r="H42" s="284" t="s">
        <v>408</v>
      </c>
      <c r="I42" s="279" t="s">
        <v>409</v>
      </c>
      <c r="J42" s="284" t="s">
        <v>410</v>
      </c>
      <c r="K42" s="279" t="s">
        <v>329</v>
      </c>
      <c r="L42" s="283">
        <v>2.6</v>
      </c>
      <c r="M42" s="277">
        <f>M41+L42</f>
        <v>15.100000000000001</v>
      </c>
      <c r="N42" s="285">
        <v>2.7777777777777775E-3</v>
      </c>
      <c r="O42" s="282">
        <f>O41+N42</f>
        <v>0.4951388888888888</v>
      </c>
      <c r="P42" s="282">
        <f t="shared" si="2"/>
        <v>0.63749999999999996</v>
      </c>
      <c r="Q42" s="282">
        <f t="shared" si="3"/>
        <v>0.69305555555555542</v>
      </c>
      <c r="R42" s="282">
        <f t="shared" si="4"/>
        <v>0.73124999999999996</v>
      </c>
    </row>
    <row r="43" spans="1:22" ht="14.25" customHeight="1">
      <c r="A43" s="178"/>
      <c r="B43" s="178"/>
      <c r="C43" s="266">
        <f t="shared" si="0"/>
        <v>0.28402777777777771</v>
      </c>
      <c r="D43" s="275">
        <v>2.0833333333333333E-3</v>
      </c>
      <c r="E43" s="276">
        <f t="shared" si="1"/>
        <v>16.5</v>
      </c>
      <c r="F43" s="287">
        <v>1.6</v>
      </c>
      <c r="G43" s="275" t="s">
        <v>326</v>
      </c>
      <c r="H43" s="284" t="s">
        <v>411</v>
      </c>
      <c r="I43" s="279" t="s">
        <v>412</v>
      </c>
      <c r="J43" s="19" t="s">
        <v>413</v>
      </c>
      <c r="K43" s="279" t="s">
        <v>329</v>
      </c>
      <c r="L43" s="283">
        <v>1.9</v>
      </c>
      <c r="M43" s="277">
        <f>L43+M42</f>
        <v>17</v>
      </c>
      <c r="N43" s="285">
        <v>1.3888888888888887E-3</v>
      </c>
      <c r="O43" s="282">
        <f>N43+O42</f>
        <v>0.49652777777777768</v>
      </c>
      <c r="P43" s="282">
        <f t="shared" si="2"/>
        <v>0.63888888888888884</v>
      </c>
      <c r="Q43" s="282">
        <f t="shared" si="3"/>
        <v>0.69444444444444431</v>
      </c>
      <c r="R43" s="282">
        <f t="shared" si="4"/>
        <v>0.73263888888888884</v>
      </c>
    </row>
    <row r="44" spans="1:22" ht="14.25" customHeight="1">
      <c r="A44" s="178"/>
      <c r="B44" s="178"/>
      <c r="C44" s="266">
        <f t="shared" si="0"/>
        <v>0.2854166666666666</v>
      </c>
      <c r="D44" s="275">
        <v>1.3888888888888887E-3</v>
      </c>
      <c r="E44" s="276">
        <f t="shared" si="1"/>
        <v>18.100000000000001</v>
      </c>
      <c r="F44" s="287">
        <v>1.6</v>
      </c>
      <c r="G44" s="275" t="s">
        <v>326</v>
      </c>
      <c r="H44" s="284" t="s">
        <v>414</v>
      </c>
      <c r="I44" s="279" t="s">
        <v>415</v>
      </c>
      <c r="J44" s="284" t="s">
        <v>416</v>
      </c>
      <c r="K44" s="279" t="s">
        <v>329</v>
      </c>
      <c r="L44" s="283">
        <v>1.1000000000000001</v>
      </c>
      <c r="M44" s="277">
        <f>M43+L44</f>
        <v>18.100000000000001</v>
      </c>
      <c r="N44" s="285">
        <v>6.9444444444444436E-4</v>
      </c>
      <c r="O44" s="282">
        <f>O43+N44</f>
        <v>0.49722222222222212</v>
      </c>
      <c r="P44" s="282">
        <f t="shared" si="2"/>
        <v>0.63958333333333328</v>
      </c>
      <c r="Q44" s="282">
        <f t="shared" si="3"/>
        <v>0.69513888888888875</v>
      </c>
      <c r="R44" s="282">
        <f t="shared" si="4"/>
        <v>0.73333333333333328</v>
      </c>
    </row>
    <row r="45" spans="1:22" ht="14.25" customHeight="1">
      <c r="A45" s="178"/>
      <c r="B45" s="178"/>
      <c r="C45" s="266">
        <f t="shared" si="0"/>
        <v>0.28611111111111104</v>
      </c>
      <c r="D45" s="275">
        <v>6.9444444444444436E-4</v>
      </c>
      <c r="E45" s="276">
        <f t="shared" si="1"/>
        <v>18.900000000000002</v>
      </c>
      <c r="F45" s="287">
        <v>0.8</v>
      </c>
      <c r="G45" s="275" t="s">
        <v>326</v>
      </c>
      <c r="H45" s="284" t="s">
        <v>417</v>
      </c>
      <c r="I45" s="279" t="s">
        <v>418</v>
      </c>
      <c r="J45" s="19" t="s">
        <v>405</v>
      </c>
      <c r="K45" s="275" t="s">
        <v>336</v>
      </c>
      <c r="L45" s="287">
        <v>1</v>
      </c>
      <c r="M45" s="277">
        <f>L45+M44</f>
        <v>19.100000000000001</v>
      </c>
      <c r="N45" s="275">
        <v>1.3888888888888887E-3</v>
      </c>
      <c r="O45" s="282">
        <f>N45+O44</f>
        <v>0.49861111111111101</v>
      </c>
      <c r="P45" s="282">
        <f t="shared" si="2"/>
        <v>0.64097222222222217</v>
      </c>
      <c r="Q45" s="282">
        <f t="shared" si="3"/>
        <v>0.69652777777777763</v>
      </c>
      <c r="R45" s="282">
        <f t="shared" si="4"/>
        <v>0.73472222222222217</v>
      </c>
    </row>
    <row r="46" spans="1:22" ht="14.25" customHeight="1">
      <c r="A46" s="178"/>
      <c r="B46" s="178"/>
      <c r="C46" s="266">
        <f t="shared" si="0"/>
        <v>0.28680555555555548</v>
      </c>
      <c r="D46" s="275">
        <v>6.9444444444444436E-4</v>
      </c>
      <c r="E46" s="276">
        <f t="shared" si="1"/>
        <v>19.500000000000004</v>
      </c>
      <c r="F46" s="287">
        <v>0.6</v>
      </c>
      <c r="G46" s="275" t="s">
        <v>326</v>
      </c>
      <c r="H46" s="284" t="s">
        <v>419</v>
      </c>
      <c r="I46" s="279" t="s">
        <v>420</v>
      </c>
      <c r="J46" s="284" t="s">
        <v>408</v>
      </c>
      <c r="K46" s="275" t="s">
        <v>336</v>
      </c>
      <c r="L46" s="287">
        <v>1.6</v>
      </c>
      <c r="M46" s="277">
        <f>M45+L46</f>
        <v>20.700000000000003</v>
      </c>
      <c r="N46" s="275">
        <v>1.3888888888888887E-3</v>
      </c>
      <c r="O46" s="282">
        <f>O45+N46</f>
        <v>0.49999999999999989</v>
      </c>
      <c r="P46" s="282">
        <f t="shared" si="2"/>
        <v>0.64236111111111105</v>
      </c>
      <c r="Q46" s="282">
        <f t="shared" si="3"/>
        <v>0.69791666666666652</v>
      </c>
      <c r="R46" s="282">
        <f t="shared" si="4"/>
        <v>0.73611111111111105</v>
      </c>
    </row>
    <row r="47" spans="1:22" ht="14.25" customHeight="1">
      <c r="A47" s="178"/>
      <c r="B47" s="178"/>
      <c r="C47" s="266">
        <f t="shared" si="0"/>
        <v>0.28749999999999992</v>
      </c>
      <c r="D47" s="275">
        <v>6.9444444444444436E-4</v>
      </c>
      <c r="E47" s="276">
        <f t="shared" si="1"/>
        <v>20.700000000000003</v>
      </c>
      <c r="F47" s="287">
        <v>1.2</v>
      </c>
      <c r="G47" s="275" t="s">
        <v>336</v>
      </c>
      <c r="H47" s="284" t="s">
        <v>421</v>
      </c>
      <c r="I47" s="279" t="s">
        <v>422</v>
      </c>
      <c r="J47" s="284" t="s">
        <v>411</v>
      </c>
      <c r="K47" s="275" t="s">
        <v>326</v>
      </c>
      <c r="L47" s="287">
        <v>1.6</v>
      </c>
      <c r="M47" s="277">
        <f>L47+M46</f>
        <v>22.300000000000004</v>
      </c>
      <c r="N47" s="275">
        <v>1.3888888888888887E-3</v>
      </c>
      <c r="O47" s="282">
        <f>N47+O46</f>
        <v>0.50138888888888877</v>
      </c>
      <c r="P47" s="282">
        <f t="shared" si="2"/>
        <v>0.64374999999999993</v>
      </c>
      <c r="Q47" s="282">
        <f t="shared" si="3"/>
        <v>0.6993055555555554</v>
      </c>
      <c r="R47" s="282">
        <f t="shared" si="4"/>
        <v>0.73749999999999993</v>
      </c>
    </row>
    <row r="48" spans="1:22" ht="14.25" customHeight="1">
      <c r="A48" s="178"/>
      <c r="B48" s="178"/>
      <c r="C48" s="266">
        <f t="shared" si="0"/>
        <v>0.28819444444444436</v>
      </c>
      <c r="D48" s="275">
        <v>6.9444444444444436E-4</v>
      </c>
      <c r="E48" s="276">
        <f t="shared" si="1"/>
        <v>21.6</v>
      </c>
      <c r="F48" s="287">
        <v>0.9</v>
      </c>
      <c r="G48" s="275" t="s">
        <v>329</v>
      </c>
      <c r="H48" s="284" t="s">
        <v>423</v>
      </c>
      <c r="I48" s="279" t="s">
        <v>424</v>
      </c>
      <c r="J48" s="284" t="s">
        <v>414</v>
      </c>
      <c r="K48" s="275" t="s">
        <v>326</v>
      </c>
      <c r="L48" s="287">
        <v>1.6</v>
      </c>
      <c r="M48" s="277">
        <f>M47+L48</f>
        <v>23.900000000000006</v>
      </c>
      <c r="N48" s="275">
        <v>2.0833333333333333E-3</v>
      </c>
      <c r="O48" s="282">
        <f>O47+N48</f>
        <v>0.5034722222222221</v>
      </c>
      <c r="P48" s="282">
        <f t="shared" si="2"/>
        <v>0.64583333333333326</v>
      </c>
      <c r="Q48" s="282">
        <f t="shared" si="3"/>
        <v>0.70138888888888873</v>
      </c>
      <c r="R48" s="282">
        <f t="shared" si="4"/>
        <v>0.73958333333333326</v>
      </c>
    </row>
    <row r="49" spans="1:20" ht="14.25" customHeight="1">
      <c r="A49" s="178"/>
      <c r="B49" s="178"/>
      <c r="C49" s="266">
        <f t="shared" si="0"/>
        <v>0.28888888888888881</v>
      </c>
      <c r="D49" s="275">
        <v>6.9444444444444436E-4</v>
      </c>
      <c r="E49" s="276">
        <f t="shared" si="1"/>
        <v>22.5</v>
      </c>
      <c r="F49" s="287">
        <v>0.9</v>
      </c>
      <c r="G49" s="275" t="s">
        <v>329</v>
      </c>
      <c r="H49" s="278" t="s">
        <v>425</v>
      </c>
      <c r="I49" s="279" t="s">
        <v>426</v>
      </c>
      <c r="J49" s="284" t="s">
        <v>417</v>
      </c>
      <c r="K49" s="275" t="s">
        <v>326</v>
      </c>
      <c r="L49" s="287">
        <v>0.8</v>
      </c>
      <c r="M49" s="277">
        <f>L49+M48</f>
        <v>24.700000000000006</v>
      </c>
      <c r="N49" s="275">
        <v>6.9444444444444436E-4</v>
      </c>
      <c r="O49" s="282">
        <f>N49+O48</f>
        <v>0.50416666666666654</v>
      </c>
      <c r="P49" s="282">
        <f t="shared" si="2"/>
        <v>0.6465277777777777</v>
      </c>
      <c r="Q49" s="282">
        <f t="shared" si="3"/>
        <v>0.70208333333333317</v>
      </c>
      <c r="R49" s="282">
        <f t="shared" si="4"/>
        <v>0.7402777777777777</v>
      </c>
    </row>
    <row r="50" spans="1:20" ht="14.25" customHeight="1">
      <c r="A50" s="178"/>
      <c r="B50" s="178"/>
      <c r="C50" s="266">
        <f t="shared" si="0"/>
        <v>0.29027777777777769</v>
      </c>
      <c r="D50" s="275">
        <v>1.3888888888888887E-3</v>
      </c>
      <c r="E50" s="276">
        <f t="shared" si="1"/>
        <v>24.5</v>
      </c>
      <c r="F50" s="287">
        <v>2</v>
      </c>
      <c r="G50" s="275" t="s">
        <v>329</v>
      </c>
      <c r="H50" s="284" t="s">
        <v>410</v>
      </c>
      <c r="I50" s="279" t="s">
        <v>427</v>
      </c>
      <c r="J50" s="284" t="s">
        <v>419</v>
      </c>
      <c r="K50" s="275" t="s">
        <v>326</v>
      </c>
      <c r="L50" s="287">
        <v>0.6</v>
      </c>
      <c r="M50" s="277">
        <f>M49+L50</f>
        <v>25.300000000000008</v>
      </c>
      <c r="N50" s="275">
        <v>6.9444444444444436E-4</v>
      </c>
      <c r="O50" s="282">
        <f>O49+N50</f>
        <v>0.50486111111111098</v>
      </c>
      <c r="P50" s="282">
        <f t="shared" si="2"/>
        <v>0.64722222222222214</v>
      </c>
      <c r="Q50" s="282">
        <f t="shared" si="3"/>
        <v>0.70277777777777761</v>
      </c>
      <c r="R50" s="282">
        <f t="shared" si="4"/>
        <v>0.74097222222222214</v>
      </c>
    </row>
    <row r="51" spans="1:20" ht="14.25" customHeight="1">
      <c r="A51" s="178"/>
      <c r="B51" s="178"/>
      <c r="C51" s="266">
        <f t="shared" si="0"/>
        <v>0.29305555555555546</v>
      </c>
      <c r="D51" s="275">
        <v>2.7777777777777775E-3</v>
      </c>
      <c r="E51" s="276">
        <f t="shared" si="1"/>
        <v>27.1</v>
      </c>
      <c r="F51" s="287">
        <v>2.6</v>
      </c>
      <c r="G51" s="275" t="s">
        <v>326</v>
      </c>
      <c r="H51" s="284" t="s">
        <v>428</v>
      </c>
      <c r="I51" s="279" t="s">
        <v>429</v>
      </c>
      <c r="J51" s="284" t="s">
        <v>421</v>
      </c>
      <c r="K51" s="275" t="s">
        <v>336</v>
      </c>
      <c r="L51" s="287">
        <v>1.2</v>
      </c>
      <c r="M51" s="277">
        <f>L51+M50</f>
        <v>26.500000000000007</v>
      </c>
      <c r="N51" s="275">
        <v>6.9444444444444436E-4</v>
      </c>
      <c r="O51" s="282">
        <f>N51+O50</f>
        <v>0.50555555555555542</v>
      </c>
      <c r="P51" s="282">
        <f t="shared" si="2"/>
        <v>0.64791666666666659</v>
      </c>
      <c r="Q51" s="282">
        <f t="shared" si="3"/>
        <v>0.70347222222222205</v>
      </c>
      <c r="R51" s="282">
        <f t="shared" si="4"/>
        <v>0.74166666666666659</v>
      </c>
    </row>
    <row r="52" spans="1:20" ht="14.25" customHeight="1">
      <c r="A52" s="178"/>
      <c r="B52" s="178"/>
      <c r="C52" s="266">
        <f t="shared" si="0"/>
        <v>0.29444444444444434</v>
      </c>
      <c r="D52" s="275">
        <v>1.3888888888888887E-3</v>
      </c>
      <c r="E52" s="276">
        <f t="shared" si="1"/>
        <v>28.400000000000002</v>
      </c>
      <c r="F52" s="287">
        <v>1.3</v>
      </c>
      <c r="G52" s="275" t="s">
        <v>326</v>
      </c>
      <c r="H52" s="284" t="s">
        <v>430</v>
      </c>
      <c r="I52" s="279" t="s">
        <v>431</v>
      </c>
      <c r="J52" s="19" t="s">
        <v>432</v>
      </c>
      <c r="K52" s="279" t="s">
        <v>336</v>
      </c>
      <c r="L52" s="283">
        <v>2.4</v>
      </c>
      <c r="M52" s="277">
        <f>M51+L52</f>
        <v>28.900000000000006</v>
      </c>
      <c r="N52" s="285">
        <v>1.3888888888888887E-3</v>
      </c>
      <c r="O52" s="282">
        <f>O51+N52</f>
        <v>0.50694444444444431</v>
      </c>
      <c r="P52" s="282">
        <f t="shared" si="2"/>
        <v>0.64930555555555547</v>
      </c>
      <c r="Q52" s="282">
        <f t="shared" si="3"/>
        <v>0.70486111111111094</v>
      </c>
      <c r="R52" s="282">
        <f t="shared" si="4"/>
        <v>0.74305555555555547</v>
      </c>
    </row>
    <row r="53" spans="1:20" ht="14.25" customHeight="1">
      <c r="A53" s="178"/>
      <c r="B53" s="178"/>
      <c r="C53" s="266">
        <f t="shared" si="0"/>
        <v>0.29513888888888878</v>
      </c>
      <c r="D53" s="275">
        <v>6.9444444444444436E-4</v>
      </c>
      <c r="E53" s="276">
        <f t="shared" si="1"/>
        <v>29.3</v>
      </c>
      <c r="F53" s="287">
        <v>0.9</v>
      </c>
      <c r="G53" s="275" t="s">
        <v>329</v>
      </c>
      <c r="H53" s="284" t="s">
        <v>401</v>
      </c>
      <c r="I53" s="279" t="s">
        <v>433</v>
      </c>
      <c r="J53" s="19" t="s">
        <v>434</v>
      </c>
      <c r="K53" s="279" t="s">
        <v>336</v>
      </c>
      <c r="L53" s="283">
        <v>1.8</v>
      </c>
      <c r="M53" s="277">
        <f>L53+M52</f>
        <v>30.700000000000006</v>
      </c>
      <c r="N53" s="285">
        <v>1.3888888888888887E-3</v>
      </c>
      <c r="O53" s="282">
        <f>N53+O52</f>
        <v>0.50833333333333319</v>
      </c>
      <c r="P53" s="282">
        <f t="shared" si="2"/>
        <v>0.65069444444444435</v>
      </c>
      <c r="Q53" s="282">
        <f t="shared" si="3"/>
        <v>0.70624999999999982</v>
      </c>
      <c r="R53" s="282">
        <f t="shared" si="4"/>
        <v>0.74444444444444435</v>
      </c>
    </row>
    <row r="54" spans="1:20" ht="14.25" customHeight="1">
      <c r="A54" s="178"/>
      <c r="B54" s="178"/>
      <c r="C54" s="266">
        <f t="shared" si="0"/>
        <v>0.29652777777777767</v>
      </c>
      <c r="D54" s="275">
        <v>1.3888888888888887E-3</v>
      </c>
      <c r="E54" s="276">
        <f t="shared" si="1"/>
        <v>30.7</v>
      </c>
      <c r="F54" s="287">
        <v>1.4</v>
      </c>
      <c r="G54" s="275" t="s">
        <v>336</v>
      </c>
      <c r="H54" s="284" t="s">
        <v>434</v>
      </c>
      <c r="I54" s="279" t="s">
        <v>435</v>
      </c>
      <c r="J54" s="278" t="s">
        <v>436</v>
      </c>
      <c r="K54" s="275" t="s">
        <v>336</v>
      </c>
      <c r="L54" s="287">
        <v>1.1000000000000001</v>
      </c>
      <c r="M54" s="277">
        <f>M53+L54</f>
        <v>31.800000000000008</v>
      </c>
      <c r="N54" s="275">
        <v>6.9444444444444436E-4</v>
      </c>
      <c r="O54" s="282">
        <f>O53+N54</f>
        <v>0.50902777777777763</v>
      </c>
      <c r="P54" s="282">
        <f t="shared" si="2"/>
        <v>0.6513888888888888</v>
      </c>
      <c r="Q54" s="282">
        <f t="shared" si="3"/>
        <v>0.70694444444444426</v>
      </c>
      <c r="R54" s="282">
        <f t="shared" si="4"/>
        <v>0.7451388888888888</v>
      </c>
    </row>
    <row r="55" spans="1:20" ht="14.25" customHeight="1">
      <c r="A55" s="178"/>
      <c r="B55" s="178"/>
      <c r="C55" s="266">
        <f t="shared" si="0"/>
        <v>0.29722222222222211</v>
      </c>
      <c r="D55" s="275">
        <v>6.9444444444444436E-4</v>
      </c>
      <c r="E55" s="276">
        <f t="shared" si="1"/>
        <v>31.8</v>
      </c>
      <c r="F55" s="287">
        <v>1.1000000000000001</v>
      </c>
      <c r="G55" s="275" t="s">
        <v>336</v>
      </c>
      <c r="H55" s="278" t="s">
        <v>436</v>
      </c>
      <c r="I55" s="279" t="s">
        <v>437</v>
      </c>
      <c r="J55" s="284" t="s">
        <v>346</v>
      </c>
      <c r="K55" s="275" t="s">
        <v>329</v>
      </c>
      <c r="L55" s="287">
        <v>2.2000000000000002</v>
      </c>
      <c r="M55" s="277">
        <f>L55+M54</f>
        <v>34.000000000000007</v>
      </c>
      <c r="N55" s="275">
        <v>1.3888888888888887E-3</v>
      </c>
      <c r="O55" s="282">
        <f>N55+O54</f>
        <v>0.51041666666666652</v>
      </c>
      <c r="P55" s="282">
        <f t="shared" si="2"/>
        <v>0.65277777777777768</v>
      </c>
      <c r="Q55" s="282">
        <f t="shared" si="3"/>
        <v>0.70833333333333315</v>
      </c>
      <c r="R55" s="282">
        <f t="shared" si="4"/>
        <v>0.74652777777777768</v>
      </c>
    </row>
    <row r="56" spans="1:20" ht="14.25" customHeight="1">
      <c r="A56" s="178"/>
      <c r="B56" s="178"/>
      <c r="C56" s="266">
        <f t="shared" si="0"/>
        <v>0.29861111111111099</v>
      </c>
      <c r="D56" s="275">
        <v>1.3888888888888887E-3</v>
      </c>
      <c r="E56" s="276">
        <f t="shared" si="1"/>
        <v>34</v>
      </c>
      <c r="F56" s="287">
        <v>2.2000000000000002</v>
      </c>
      <c r="G56" s="275" t="s">
        <v>329</v>
      </c>
      <c r="H56" s="284" t="s">
        <v>346</v>
      </c>
      <c r="I56" s="279" t="s">
        <v>438</v>
      </c>
      <c r="J56" s="284" t="s">
        <v>348</v>
      </c>
      <c r="K56" s="275" t="s">
        <v>329</v>
      </c>
      <c r="L56" s="283">
        <v>0.4</v>
      </c>
      <c r="M56" s="277">
        <f>M55+L56</f>
        <v>34.400000000000006</v>
      </c>
      <c r="N56" s="275">
        <v>6.9444444444444436E-4</v>
      </c>
      <c r="O56" s="282">
        <f>O55+N56</f>
        <v>0.51111111111111096</v>
      </c>
      <c r="P56" s="282">
        <f t="shared" si="2"/>
        <v>0.65347222222222212</v>
      </c>
      <c r="Q56" s="282">
        <f t="shared" si="3"/>
        <v>0.70902777777777759</v>
      </c>
      <c r="R56" s="282">
        <f t="shared" si="4"/>
        <v>0.74722222222222212</v>
      </c>
    </row>
    <row r="57" spans="1:20" ht="14.25" customHeight="1">
      <c r="A57" s="178"/>
      <c r="B57" s="178"/>
      <c r="C57" s="266">
        <f t="shared" si="0"/>
        <v>0.29930555555555544</v>
      </c>
      <c r="D57" s="275">
        <v>6.9444444444444436E-4</v>
      </c>
      <c r="E57" s="276">
        <f t="shared" si="1"/>
        <v>34.4</v>
      </c>
      <c r="F57" s="283">
        <v>0.4</v>
      </c>
      <c r="G57" s="275" t="s">
        <v>329</v>
      </c>
      <c r="H57" s="284" t="s">
        <v>348</v>
      </c>
      <c r="I57" s="279" t="s">
        <v>439</v>
      </c>
      <c r="J57" s="291" t="s">
        <v>350</v>
      </c>
      <c r="K57" s="275" t="s">
        <v>329</v>
      </c>
      <c r="L57" s="283">
        <v>0.6</v>
      </c>
      <c r="M57" s="277">
        <f>L57+M56</f>
        <v>35.000000000000007</v>
      </c>
      <c r="N57" s="275">
        <v>6.9444444444444436E-4</v>
      </c>
      <c r="O57" s="282">
        <f>N57+O56</f>
        <v>0.5118055555555554</v>
      </c>
      <c r="P57" s="282">
        <f t="shared" si="2"/>
        <v>0.65416666666666656</v>
      </c>
      <c r="Q57" s="282">
        <f t="shared" si="3"/>
        <v>0.70972222222222203</v>
      </c>
      <c r="R57" s="282">
        <f t="shared" si="4"/>
        <v>0.74791666666666656</v>
      </c>
    </row>
    <row r="58" spans="1:20" ht="14.25" customHeight="1">
      <c r="A58" s="178"/>
      <c r="B58" s="178"/>
      <c r="C58" s="266">
        <f t="shared" si="0"/>
        <v>0.29999999999999988</v>
      </c>
      <c r="D58" s="275">
        <v>6.9444444444444436E-4</v>
      </c>
      <c r="E58" s="276">
        <f t="shared" si="1"/>
        <v>35</v>
      </c>
      <c r="F58" s="283">
        <v>0.6</v>
      </c>
      <c r="G58" s="275" t="s">
        <v>329</v>
      </c>
      <c r="H58" s="291" t="s">
        <v>350</v>
      </c>
      <c r="I58" s="279" t="s">
        <v>440</v>
      </c>
      <c r="J58" s="291" t="s">
        <v>381</v>
      </c>
      <c r="K58" s="275" t="s">
        <v>329</v>
      </c>
      <c r="L58" s="287">
        <v>0.4</v>
      </c>
      <c r="M58" s="277">
        <f>M57+L58</f>
        <v>35.400000000000006</v>
      </c>
      <c r="N58" s="275">
        <v>6.9444444444444436E-4</v>
      </c>
      <c r="O58" s="282">
        <f>O57+N58</f>
        <v>0.51249999999999984</v>
      </c>
      <c r="P58" s="282">
        <f t="shared" si="2"/>
        <v>0.65486111111111101</v>
      </c>
      <c r="Q58" s="282">
        <f t="shared" si="3"/>
        <v>0.71041666666666647</v>
      </c>
      <c r="R58" s="282">
        <f t="shared" si="4"/>
        <v>0.74861111111111101</v>
      </c>
    </row>
    <row r="59" spans="1:20" ht="14.25" customHeight="1">
      <c r="A59" s="178"/>
      <c r="B59" s="178"/>
      <c r="C59" s="266">
        <f t="shared" si="0"/>
        <v>0.30069444444444432</v>
      </c>
      <c r="D59" s="275">
        <v>6.9444444444444436E-4</v>
      </c>
      <c r="E59" s="276">
        <f t="shared" si="1"/>
        <v>35.4</v>
      </c>
      <c r="F59" s="287">
        <v>0.4</v>
      </c>
      <c r="G59" s="275" t="s">
        <v>329</v>
      </c>
      <c r="H59" s="291" t="s">
        <v>381</v>
      </c>
      <c r="I59" s="279" t="s">
        <v>441</v>
      </c>
      <c r="J59" s="292" t="s">
        <v>382</v>
      </c>
      <c r="K59" s="275" t="s">
        <v>329</v>
      </c>
      <c r="L59" s="287">
        <v>0.7</v>
      </c>
      <c r="M59" s="277">
        <f>L59+M58</f>
        <v>36.100000000000009</v>
      </c>
      <c r="N59" s="275">
        <v>6.9444444444444436E-4</v>
      </c>
      <c r="O59" s="282">
        <f>N59+O58</f>
        <v>0.51319444444444429</v>
      </c>
      <c r="P59" s="282">
        <f t="shared" si="2"/>
        <v>0.65555555555555545</v>
      </c>
      <c r="Q59" s="282">
        <f t="shared" si="3"/>
        <v>0.71111111111111092</v>
      </c>
      <c r="R59" s="282">
        <f t="shared" si="4"/>
        <v>0.74930555555555545</v>
      </c>
      <c r="T59" s="293"/>
    </row>
    <row r="60" spans="1:20" ht="14.25" customHeight="1">
      <c r="A60" s="178"/>
      <c r="B60" s="178"/>
      <c r="C60" s="266">
        <f t="shared" si="0"/>
        <v>0.30138888888888876</v>
      </c>
      <c r="D60" s="275">
        <v>6.9444444444444436E-4</v>
      </c>
      <c r="E60" s="276">
        <f t="shared" si="1"/>
        <v>36.1</v>
      </c>
      <c r="F60" s="287">
        <v>0.7</v>
      </c>
      <c r="G60" s="275" t="s">
        <v>329</v>
      </c>
      <c r="H60" s="292" t="s">
        <v>382</v>
      </c>
      <c r="I60" s="279" t="s">
        <v>442</v>
      </c>
      <c r="J60" s="292" t="s">
        <v>383</v>
      </c>
      <c r="K60" s="275" t="s">
        <v>336</v>
      </c>
      <c r="L60" s="283">
        <v>0.1</v>
      </c>
      <c r="M60" s="277">
        <f>M59+L60</f>
        <v>36.20000000000001</v>
      </c>
      <c r="N60" s="275">
        <v>6.9444444444444436E-4</v>
      </c>
      <c r="O60" s="282">
        <f>O59+N60</f>
        <v>0.51388888888888873</v>
      </c>
      <c r="P60" s="282">
        <f t="shared" si="2"/>
        <v>0.65624999999999989</v>
      </c>
      <c r="Q60" s="282">
        <f t="shared" si="3"/>
        <v>0.71180555555555536</v>
      </c>
      <c r="R60" s="282">
        <f t="shared" si="4"/>
        <v>0.74999999999999989</v>
      </c>
    </row>
    <row r="61" spans="1:20" ht="14.25" customHeight="1">
      <c r="A61" s="178"/>
      <c r="B61" s="178"/>
      <c r="C61" s="266">
        <f t="shared" si="0"/>
        <v>0.3020833333333332</v>
      </c>
      <c r="D61" s="275">
        <v>6.9444444444444436E-4</v>
      </c>
      <c r="E61" s="276">
        <f t="shared" si="1"/>
        <v>36.200000000000003</v>
      </c>
      <c r="F61" s="283">
        <v>0.1</v>
      </c>
      <c r="G61" s="275" t="s">
        <v>336</v>
      </c>
      <c r="H61" s="292" t="s">
        <v>383</v>
      </c>
      <c r="I61" s="279" t="s">
        <v>443</v>
      </c>
      <c r="J61" s="292" t="s">
        <v>384</v>
      </c>
      <c r="K61" s="275" t="s">
        <v>336</v>
      </c>
      <c r="L61" s="283">
        <v>0.3</v>
      </c>
      <c r="M61" s="277">
        <f>L61+M60</f>
        <v>36.500000000000007</v>
      </c>
      <c r="N61" s="275">
        <v>6.9444444444444436E-4</v>
      </c>
      <c r="O61" s="282">
        <f>N61+O60</f>
        <v>0.51458333333333317</v>
      </c>
      <c r="P61" s="282">
        <f t="shared" si="2"/>
        <v>0.65694444444444433</v>
      </c>
      <c r="Q61" s="282">
        <f t="shared" si="3"/>
        <v>0.7124999999999998</v>
      </c>
      <c r="R61" s="282">
        <f t="shared" si="4"/>
        <v>0.75069444444444433</v>
      </c>
    </row>
    <row r="62" spans="1:20" ht="14.25" customHeight="1">
      <c r="A62" s="178"/>
      <c r="B62" s="178"/>
      <c r="C62" s="266">
        <f t="shared" si="0"/>
        <v>0.30277777777777765</v>
      </c>
      <c r="D62" s="275">
        <v>6.9444444444444436E-4</v>
      </c>
      <c r="E62" s="276">
        <f t="shared" si="1"/>
        <v>36.5</v>
      </c>
      <c r="F62" s="283">
        <v>0.3</v>
      </c>
      <c r="G62" s="275" t="s">
        <v>336</v>
      </c>
      <c r="H62" s="292" t="s">
        <v>384</v>
      </c>
      <c r="I62" s="279" t="s">
        <v>444</v>
      </c>
      <c r="J62" s="292" t="s">
        <v>385</v>
      </c>
      <c r="K62" s="275" t="s">
        <v>336</v>
      </c>
      <c r="L62" s="283">
        <v>1</v>
      </c>
      <c r="M62" s="277">
        <f>M61+L62</f>
        <v>37.500000000000007</v>
      </c>
      <c r="N62" s="275">
        <v>6.9444444444444436E-4</v>
      </c>
      <c r="O62" s="282">
        <f>O61+N62</f>
        <v>0.51527777777777761</v>
      </c>
      <c r="P62" s="282">
        <f t="shared" si="2"/>
        <v>0.65763888888888877</v>
      </c>
      <c r="Q62" s="282">
        <f t="shared" si="3"/>
        <v>0.71319444444444424</v>
      </c>
      <c r="R62" s="282">
        <f t="shared" si="4"/>
        <v>0.75138888888888877</v>
      </c>
    </row>
    <row r="63" spans="1:20" ht="14.25" customHeight="1">
      <c r="A63" s="178"/>
      <c r="B63" s="178"/>
      <c r="C63" s="266">
        <f t="shared" si="0"/>
        <v>0.30347222222222209</v>
      </c>
      <c r="D63" s="275">
        <v>6.9444444444444436E-4</v>
      </c>
      <c r="E63" s="276">
        <f t="shared" si="1"/>
        <v>37.5</v>
      </c>
      <c r="F63" s="283">
        <v>1</v>
      </c>
      <c r="G63" s="275" t="s">
        <v>336</v>
      </c>
      <c r="H63" s="292" t="s">
        <v>385</v>
      </c>
      <c r="I63" s="279" t="s">
        <v>445</v>
      </c>
      <c r="J63" s="292" t="s">
        <v>386</v>
      </c>
      <c r="K63" s="275" t="s">
        <v>336</v>
      </c>
      <c r="L63" s="283">
        <v>0.5</v>
      </c>
      <c r="M63" s="277">
        <f>L63+M62</f>
        <v>38.000000000000007</v>
      </c>
      <c r="N63" s="275">
        <v>6.9444444444444436E-4</v>
      </c>
      <c r="O63" s="282">
        <f>N63+O62</f>
        <v>0.51597222222222205</v>
      </c>
      <c r="P63" s="282">
        <f t="shared" si="2"/>
        <v>0.65833333333333321</v>
      </c>
      <c r="Q63" s="282">
        <f t="shared" si="3"/>
        <v>0.71388888888888868</v>
      </c>
      <c r="R63" s="282">
        <f t="shared" si="4"/>
        <v>0.75208333333333321</v>
      </c>
    </row>
    <row r="64" spans="1:20" ht="14.25" customHeight="1">
      <c r="A64" s="178"/>
      <c r="B64" s="178"/>
      <c r="C64" s="266">
        <f t="shared" si="0"/>
        <v>0.30416666666666653</v>
      </c>
      <c r="D64" s="275">
        <v>6.9444444444444436E-4</v>
      </c>
      <c r="E64" s="276">
        <f t="shared" si="1"/>
        <v>38</v>
      </c>
      <c r="F64" s="283">
        <v>0.5</v>
      </c>
      <c r="G64" s="275" t="s">
        <v>336</v>
      </c>
      <c r="H64" s="292" t="s">
        <v>386</v>
      </c>
      <c r="I64" s="279" t="s">
        <v>446</v>
      </c>
      <c r="J64" s="292" t="s">
        <v>387</v>
      </c>
      <c r="K64" s="275" t="s">
        <v>336</v>
      </c>
      <c r="L64" s="283">
        <v>0.7</v>
      </c>
      <c r="M64" s="277">
        <f>M63+L64</f>
        <v>38.70000000000001</v>
      </c>
      <c r="N64" s="275">
        <v>6.9444444444444436E-4</v>
      </c>
      <c r="O64" s="282">
        <f>O63+N64</f>
        <v>0.5166666666666665</v>
      </c>
      <c r="P64" s="282">
        <f t="shared" si="2"/>
        <v>0.65902777777777766</v>
      </c>
      <c r="Q64" s="282">
        <f t="shared" si="3"/>
        <v>0.71458333333333313</v>
      </c>
      <c r="R64" s="282">
        <f t="shared" si="4"/>
        <v>0.75277777777777766</v>
      </c>
    </row>
    <row r="65" spans="1:23" ht="14.25" customHeight="1">
      <c r="A65" s="178"/>
      <c r="B65" s="178"/>
      <c r="C65" s="266">
        <f t="shared" si="0"/>
        <v>0.30486111111111097</v>
      </c>
      <c r="D65" s="275">
        <v>6.9444444444444436E-4</v>
      </c>
      <c r="E65" s="276">
        <f t="shared" si="1"/>
        <v>38.700000000000003</v>
      </c>
      <c r="F65" s="283">
        <v>0.7</v>
      </c>
      <c r="G65" s="275" t="s">
        <v>336</v>
      </c>
      <c r="H65" s="292" t="s">
        <v>387</v>
      </c>
      <c r="I65" s="279" t="s">
        <v>447</v>
      </c>
      <c r="J65" s="278" t="s">
        <v>328</v>
      </c>
      <c r="K65" s="275" t="s">
        <v>329</v>
      </c>
      <c r="L65" s="283">
        <v>0.9</v>
      </c>
      <c r="M65" s="277">
        <f>L65+M64</f>
        <v>39.600000000000009</v>
      </c>
      <c r="N65" s="275">
        <v>6.9444444444444436E-4</v>
      </c>
      <c r="O65" s="282">
        <f>N65+O64</f>
        <v>0.51736111111111094</v>
      </c>
      <c r="P65" s="282">
        <f t="shared" si="2"/>
        <v>0.6597222222222221</v>
      </c>
      <c r="Q65" s="282">
        <f t="shared" si="3"/>
        <v>0.71527777777777757</v>
      </c>
      <c r="R65" s="282">
        <f t="shared" si="4"/>
        <v>0.7534722222222221</v>
      </c>
    </row>
    <row r="66" spans="1:23" ht="14.25" customHeight="1">
      <c r="A66" s="178"/>
      <c r="B66" s="178"/>
      <c r="C66" s="266">
        <f t="shared" si="0"/>
        <v>0.30555555555555541</v>
      </c>
      <c r="D66" s="275">
        <v>6.9444444444444436E-4</v>
      </c>
      <c r="E66" s="276">
        <f t="shared" si="1"/>
        <v>39.6</v>
      </c>
      <c r="F66" s="283">
        <v>0.9</v>
      </c>
      <c r="G66" s="275" t="s">
        <v>329</v>
      </c>
      <c r="H66" s="278" t="s">
        <v>328</v>
      </c>
      <c r="I66" s="279" t="s">
        <v>448</v>
      </c>
      <c r="J66" s="205"/>
      <c r="K66" s="205"/>
      <c r="L66" s="205"/>
      <c r="M66" s="205"/>
      <c r="N66" s="205"/>
      <c r="O66" s="205"/>
      <c r="P66" s="205"/>
      <c r="Q66" s="205"/>
      <c r="R66" s="205"/>
      <c r="T66" s="294"/>
      <c r="U66" s="294"/>
      <c r="V66" s="294"/>
      <c r="W66" s="294"/>
    </row>
    <row r="67" spans="1:23">
      <c r="A67" s="178"/>
      <c r="B67" s="178"/>
      <c r="C67" s="295">
        <f>C66-C26</f>
        <v>3.8194444444444309E-2</v>
      </c>
      <c r="D67" s="548" t="s">
        <v>169</v>
      </c>
      <c r="E67" s="548"/>
      <c r="F67" s="548"/>
      <c r="G67" s="548"/>
      <c r="H67" s="548"/>
      <c r="I67" s="548"/>
      <c r="J67" s="548"/>
      <c r="K67" s="548"/>
      <c r="L67" s="548"/>
      <c r="M67" s="548"/>
      <c r="N67" s="548"/>
      <c r="O67" s="296">
        <f>O65-O26</f>
        <v>3.8194444444444309E-2</v>
      </c>
      <c r="P67" s="296">
        <f>P65-P26</f>
        <v>3.8194444444444309E-2</v>
      </c>
      <c r="Q67" s="296">
        <f>Q65-Q26</f>
        <v>3.8194444444444309E-2</v>
      </c>
      <c r="R67" s="296">
        <f>R65-R26</f>
        <v>3.8194444444444309E-2</v>
      </c>
    </row>
    <row r="68" spans="1:23">
      <c r="A68" s="178"/>
      <c r="B68" s="178"/>
      <c r="C68" s="297">
        <v>43.2</v>
      </c>
      <c r="D68" s="548" t="s">
        <v>351</v>
      </c>
      <c r="E68" s="548"/>
      <c r="F68" s="548"/>
      <c r="G68" s="548"/>
      <c r="H68" s="548"/>
      <c r="I68" s="548"/>
      <c r="J68" s="548"/>
      <c r="K68" s="548"/>
      <c r="L68" s="548"/>
      <c r="M68" s="548"/>
      <c r="N68" s="548"/>
      <c r="O68" s="297">
        <v>43.2</v>
      </c>
      <c r="P68" s="297">
        <v>43.2</v>
      </c>
      <c r="Q68" s="297">
        <v>43.2</v>
      </c>
      <c r="R68" s="297">
        <v>43.2</v>
      </c>
    </row>
    <row r="69" spans="1:23">
      <c r="A69" s="178"/>
      <c r="B69" s="178"/>
      <c r="C69" s="298">
        <v>41</v>
      </c>
      <c r="D69" s="548" t="s">
        <v>352</v>
      </c>
      <c r="E69" s="548"/>
      <c r="F69" s="548"/>
      <c r="G69" s="548"/>
      <c r="H69" s="548"/>
      <c r="I69" s="548"/>
      <c r="J69" s="548"/>
      <c r="K69" s="548"/>
      <c r="L69" s="548"/>
      <c r="M69" s="548"/>
      <c r="N69" s="548"/>
      <c r="O69" s="299">
        <v>40</v>
      </c>
      <c r="P69" s="298">
        <v>40</v>
      </c>
      <c r="Q69" s="298">
        <v>40</v>
      </c>
      <c r="R69" s="298">
        <v>40</v>
      </c>
      <c r="T69" s="300"/>
    </row>
    <row r="70" spans="1:23">
      <c r="A70" s="233"/>
      <c r="B70" s="233"/>
      <c r="C70" s="234" t="s">
        <v>354</v>
      </c>
      <c r="D70" s="176"/>
      <c r="E70" s="176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</row>
    <row r="71" spans="1:23">
      <c r="A71" s="178"/>
      <c r="B71" s="178"/>
      <c r="C71" s="208"/>
      <c r="D71" s="208"/>
      <c r="E71" s="208"/>
      <c r="F71" s="208"/>
      <c r="G71" s="208"/>
      <c r="H71" s="208"/>
      <c r="I71" s="235"/>
      <c r="J71" s="236"/>
      <c r="K71" s="236"/>
      <c r="L71" s="178"/>
      <c r="M71" s="178"/>
      <c r="N71" s="178"/>
      <c r="O71" s="178"/>
      <c r="P71" s="178"/>
      <c r="Q71" s="178"/>
      <c r="R71" s="178"/>
    </row>
    <row r="72" spans="1:23" s="239" customFormat="1" ht="15">
      <c r="A72" s="174"/>
      <c r="B72" s="174"/>
      <c r="C72" s="547" t="s">
        <v>355</v>
      </c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238"/>
      <c r="O72" s="174"/>
      <c r="P72" s="174"/>
      <c r="Q72" s="174"/>
      <c r="R72" s="174"/>
    </row>
    <row r="73" spans="1:23">
      <c r="A73" s="178"/>
      <c r="B73" s="178"/>
      <c r="C73" s="546" t="s">
        <v>356</v>
      </c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240"/>
      <c r="O73" s="178"/>
      <c r="P73" s="178"/>
      <c r="Q73" s="178"/>
      <c r="R73" s="178"/>
    </row>
    <row r="74" spans="1:23">
      <c r="A74" s="178"/>
      <c r="B74" s="178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178"/>
      <c r="P74" s="178"/>
      <c r="Q74" s="178"/>
      <c r="R74" s="178"/>
    </row>
    <row r="75" spans="1:23" s="239" customFormat="1" ht="15">
      <c r="A75" s="237"/>
      <c r="B75" s="237"/>
      <c r="C75" s="238" t="s">
        <v>359</v>
      </c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</row>
    <row r="76" spans="1:23">
      <c r="A76" s="233"/>
      <c r="B76" s="233"/>
      <c r="C76" s="240" t="s">
        <v>360</v>
      </c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</row>
    <row r="77" spans="1:23" ht="15">
      <c r="A77" s="233"/>
      <c r="B77" s="233"/>
      <c r="C77" s="240" t="s">
        <v>361</v>
      </c>
      <c r="D77" s="240"/>
      <c r="E77" s="240"/>
      <c r="F77" s="240"/>
      <c r="G77" s="240"/>
      <c r="H77" s="240"/>
      <c r="I77" s="242"/>
      <c r="J77" s="242"/>
      <c r="K77" s="242"/>
      <c r="L77" s="174"/>
      <c r="M77" s="178"/>
      <c r="N77" s="178"/>
      <c r="O77" s="178"/>
      <c r="P77" s="178"/>
      <c r="Q77" s="178"/>
      <c r="R77" s="178"/>
    </row>
    <row r="78" spans="1:23" ht="15">
      <c r="A78" s="233"/>
      <c r="B78" s="233"/>
      <c r="C78" s="240" t="s">
        <v>362</v>
      </c>
      <c r="D78" s="240"/>
      <c r="E78" s="240"/>
      <c r="F78" s="240"/>
      <c r="G78" s="240"/>
      <c r="H78" s="240"/>
      <c r="I78" s="174"/>
      <c r="J78" s="174"/>
      <c r="K78" s="174"/>
      <c r="L78" s="174"/>
      <c r="M78" s="178"/>
      <c r="N78" s="178"/>
      <c r="O78" s="178"/>
      <c r="P78" s="178"/>
      <c r="Q78" s="178"/>
      <c r="R78" s="178"/>
    </row>
    <row r="81" ht="31.5" customHeight="1"/>
  </sheetData>
  <mergeCells count="10">
    <mergeCell ref="D67:N67"/>
    <mergeCell ref="D68:N68"/>
    <mergeCell ref="D69:N69"/>
    <mergeCell ref="C72:M72"/>
    <mergeCell ref="C73:M73"/>
    <mergeCell ref="C19:R19"/>
    <mergeCell ref="C20:R20"/>
    <mergeCell ref="C22:R22"/>
    <mergeCell ref="D23:N23"/>
    <mergeCell ref="D24:N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EB9A-96D5-47BB-BC93-458340F7A8F9}">
  <sheetPr>
    <pageSetUpPr fitToPage="1"/>
  </sheetPr>
  <dimension ref="A1:L59"/>
  <sheetViews>
    <sheetView workbookViewId="0">
      <selection activeCell="H6" sqref="H6"/>
    </sheetView>
  </sheetViews>
  <sheetFormatPr defaultRowHeight="14.25"/>
  <cols>
    <col min="1" max="1" width="3.5" customWidth="1"/>
    <col min="2" max="2" width="4.5" customWidth="1"/>
    <col min="3" max="3" width="30.5" customWidth="1"/>
    <col min="4" max="4" width="10.625" customWidth="1"/>
    <col min="5" max="5" width="13.875" customWidth="1"/>
    <col min="6" max="6" width="12.125" customWidth="1"/>
    <col min="7" max="1023" width="8.75" customWidth="1"/>
    <col min="1024" max="1024" width="9" customWidth="1"/>
  </cols>
  <sheetData>
    <row r="1" spans="1:10" ht="15">
      <c r="A1" s="497"/>
      <c r="B1" s="175"/>
      <c r="C1" s="175"/>
      <c r="D1" s="176"/>
      <c r="E1" s="493"/>
      <c r="G1" s="177"/>
      <c r="H1" s="178"/>
      <c r="I1" s="178"/>
    </row>
    <row r="2" spans="1:10" ht="15">
      <c r="A2" s="174" t="s">
        <v>369</v>
      </c>
      <c r="B2" s="175"/>
    </row>
    <row r="3" spans="1:10" ht="15">
      <c r="A3" s="178" t="s">
        <v>302</v>
      </c>
      <c r="B3" s="175"/>
      <c r="C3" s="175"/>
      <c r="D3" s="175"/>
      <c r="E3" s="176"/>
      <c r="F3" s="176"/>
      <c r="G3" s="176"/>
      <c r="H3" s="177"/>
      <c r="I3" s="178"/>
      <c r="J3" s="178"/>
    </row>
    <row r="4" spans="1:10" ht="15">
      <c r="A4" s="178" t="s">
        <v>303</v>
      </c>
      <c r="B4" s="175"/>
      <c r="C4" s="175"/>
      <c r="D4" s="175"/>
      <c r="E4" s="176"/>
      <c r="F4" s="176"/>
      <c r="G4" s="176"/>
      <c r="H4" s="177"/>
      <c r="I4" s="178"/>
      <c r="J4" s="178"/>
    </row>
    <row r="5" spans="1:10" ht="15">
      <c r="A5" s="178" t="s">
        <v>304</v>
      </c>
      <c r="B5" s="175"/>
      <c r="C5" s="175"/>
      <c r="D5" s="175"/>
      <c r="E5" s="176"/>
      <c r="F5" s="176"/>
      <c r="G5" s="176"/>
      <c r="H5" s="177"/>
      <c r="I5" s="178"/>
      <c r="J5" s="178"/>
    </row>
    <row r="6" spans="1:10" ht="15">
      <c r="A6" s="178" t="s">
        <v>305</v>
      </c>
      <c r="B6" s="175"/>
      <c r="C6" s="175"/>
      <c r="D6" s="175"/>
      <c r="E6" s="176"/>
      <c r="F6" s="176"/>
      <c r="G6" s="176"/>
      <c r="H6" s="177"/>
      <c r="I6" s="178"/>
      <c r="J6" s="178"/>
    </row>
    <row r="7" spans="1:10" ht="15">
      <c r="A7" s="178"/>
      <c r="B7" s="175"/>
      <c r="C7" s="175"/>
      <c r="D7" s="175"/>
      <c r="E7" s="176"/>
      <c r="F7" s="176"/>
      <c r="G7" s="176"/>
      <c r="H7" s="177"/>
      <c r="I7" s="178"/>
      <c r="J7" s="178"/>
    </row>
    <row r="8" spans="1:10" s="183" customFormat="1" ht="15">
      <c r="A8" s="174" t="s">
        <v>306</v>
      </c>
      <c r="B8" s="175"/>
      <c r="C8" s="175"/>
      <c r="D8" s="175"/>
      <c r="E8" s="176"/>
      <c r="F8" s="176"/>
      <c r="G8" s="181"/>
      <c r="H8" s="181"/>
      <c r="I8" s="181"/>
      <c r="J8" s="181"/>
    </row>
    <row r="9" spans="1:10" s="183" customFormat="1">
      <c r="A9" s="180" t="s">
        <v>367</v>
      </c>
      <c r="B9" s="180"/>
      <c r="C9" s="181"/>
      <c r="D9" s="181"/>
      <c r="E9" s="181"/>
      <c r="F9" s="181"/>
      <c r="G9" s="181"/>
      <c r="H9" s="181"/>
      <c r="I9" s="181"/>
      <c r="J9" s="181"/>
    </row>
    <row r="10" spans="1:10" s="183" customFormat="1">
      <c r="A10" s="180" t="s">
        <v>367</v>
      </c>
      <c r="B10" s="180"/>
      <c r="C10" s="181"/>
      <c r="D10" s="181"/>
      <c r="E10" s="181"/>
      <c r="F10" s="181"/>
      <c r="G10" s="181"/>
      <c r="H10" s="181"/>
      <c r="I10" s="181"/>
      <c r="J10" s="181"/>
    </row>
    <row r="11" spans="1:10" s="183" customFormat="1" ht="12" customHeight="1">
      <c r="A11" s="183" t="s">
        <v>562</v>
      </c>
      <c r="E11" s="181"/>
      <c r="F11" s="181"/>
      <c r="G11" s="181"/>
      <c r="H11" s="181"/>
      <c r="I11" s="181"/>
      <c r="J11" s="181"/>
    </row>
    <row r="12" spans="1:10" s="183" customFormat="1">
      <c r="A12" s="180" t="s">
        <v>562</v>
      </c>
      <c r="B12" s="180"/>
      <c r="C12" s="181"/>
      <c r="D12" s="181"/>
      <c r="E12"/>
      <c r="F12"/>
      <c r="G12" s="181"/>
      <c r="H12" s="181"/>
      <c r="I12" s="181"/>
      <c r="J12" s="181"/>
    </row>
    <row r="13" spans="1:10" ht="15">
      <c r="A13" s="180" t="s">
        <v>563</v>
      </c>
      <c r="B13" s="180"/>
      <c r="E13" s="181"/>
      <c r="F13" s="181"/>
      <c r="G13" s="177"/>
      <c r="H13" s="178"/>
      <c r="I13" s="178"/>
      <c r="J13" s="178"/>
    </row>
    <row r="14" spans="1:10" ht="15">
      <c r="A14" s="178"/>
      <c r="B14" s="175"/>
      <c r="C14" s="175"/>
      <c r="D14" s="175"/>
      <c r="E14" s="176"/>
      <c r="F14" s="176"/>
      <c r="G14" s="178"/>
      <c r="H14" s="177"/>
      <c r="I14" s="178"/>
      <c r="J14" s="178"/>
    </row>
    <row r="15" spans="1:10" ht="15">
      <c r="A15" s="495" t="s">
        <v>561</v>
      </c>
      <c r="B15" s="178"/>
      <c r="C15" s="178"/>
      <c r="D15" s="178"/>
      <c r="E15" s="178"/>
      <c r="F15" s="178"/>
      <c r="G15" s="177"/>
      <c r="H15" s="178"/>
      <c r="I15" s="178"/>
      <c r="J15" s="178"/>
    </row>
    <row r="16" spans="1:10" ht="15">
      <c r="A16" s="178"/>
      <c r="B16" s="175"/>
      <c r="C16" s="175"/>
      <c r="D16" s="175"/>
      <c r="E16" s="176"/>
      <c r="F16" s="176"/>
      <c r="G16" s="177"/>
      <c r="H16" s="178"/>
      <c r="I16" s="178"/>
      <c r="J16" s="178"/>
    </row>
    <row r="17" spans="1:10" ht="15">
      <c r="A17" s="178" t="s">
        <v>449</v>
      </c>
      <c r="B17" s="175"/>
      <c r="C17" s="175"/>
      <c r="D17" s="175"/>
      <c r="E17" s="176"/>
      <c r="F17" s="176"/>
      <c r="G17" s="177"/>
      <c r="H17" s="178"/>
      <c r="I17" s="178"/>
      <c r="J17" s="178"/>
    </row>
    <row r="18" spans="1:10" ht="15">
      <c r="A18" s="178" t="s">
        <v>308</v>
      </c>
      <c r="B18" s="175"/>
      <c r="C18" s="175"/>
      <c r="D18" s="175"/>
      <c r="E18" s="176"/>
      <c r="F18" s="176"/>
      <c r="G18" s="177"/>
      <c r="H18" s="178"/>
      <c r="I18" s="178"/>
      <c r="J18" s="178"/>
    </row>
    <row r="19" spans="1:10" s="161" customFormat="1" ht="12.75">
      <c r="A19" s="543" t="s">
        <v>309</v>
      </c>
      <c r="B19" s="543"/>
      <c r="C19" s="543"/>
      <c r="D19" s="543"/>
      <c r="E19" s="543"/>
      <c r="F19" s="543"/>
      <c r="G19" s="543"/>
      <c r="H19" s="543"/>
      <c r="I19" s="543"/>
      <c r="J19" s="184"/>
    </row>
    <row r="20" spans="1:10" s="161" customFormat="1" ht="12.75" hidden="1" customHeight="1">
      <c r="A20" s="544" t="s">
        <v>450</v>
      </c>
      <c r="B20" s="544"/>
      <c r="C20" s="544"/>
      <c r="D20" s="544"/>
      <c r="E20" s="544"/>
      <c r="F20" s="544"/>
      <c r="G20" s="544"/>
      <c r="H20" s="544"/>
      <c r="I20" s="544"/>
      <c r="J20" s="184"/>
    </row>
    <row r="21" spans="1:10">
      <c r="A21" s="176"/>
      <c r="B21" s="176"/>
      <c r="C21" s="176"/>
      <c r="D21" s="176"/>
      <c r="E21" s="176"/>
      <c r="F21" s="176"/>
      <c r="G21" s="176"/>
      <c r="H21" s="176"/>
      <c r="I21" s="176"/>
      <c r="J21" s="178"/>
    </row>
    <row r="22" spans="1:10" ht="46.5" customHeight="1">
      <c r="A22" s="234"/>
      <c r="B22" s="555" t="s">
        <v>451</v>
      </c>
      <c r="C22" s="556"/>
      <c r="D22" s="556"/>
      <c r="E22" s="556"/>
      <c r="F22" s="556"/>
      <c r="G22" s="556"/>
      <c r="H22" s="556"/>
      <c r="I22" s="557"/>
      <c r="J22" s="178"/>
    </row>
    <row r="23" spans="1:10" ht="15">
      <c r="A23" s="234"/>
      <c r="B23" s="558" t="s">
        <v>7</v>
      </c>
      <c r="C23" s="559"/>
      <c r="D23" s="559"/>
      <c r="E23" s="559"/>
      <c r="F23" s="559"/>
      <c r="G23" s="560"/>
      <c r="H23" s="262">
        <v>131</v>
      </c>
      <c r="I23" s="262">
        <v>132</v>
      </c>
      <c r="J23" s="178"/>
    </row>
    <row r="24" spans="1:10" ht="15">
      <c r="A24" s="234"/>
      <c r="B24" s="558" t="s">
        <v>312</v>
      </c>
      <c r="C24" s="559"/>
      <c r="D24" s="559"/>
      <c r="E24" s="559"/>
      <c r="F24" s="559"/>
      <c r="G24" s="560"/>
      <c r="H24" s="265" t="s">
        <v>313</v>
      </c>
      <c r="I24" s="265" t="s">
        <v>313</v>
      </c>
      <c r="J24" s="178"/>
    </row>
    <row r="25" spans="1:10" ht="57">
      <c r="A25" s="176"/>
      <c r="B25" s="269" t="s">
        <v>317</v>
      </c>
      <c r="C25" s="302" t="s">
        <v>318</v>
      </c>
      <c r="D25" s="303" t="s">
        <v>319</v>
      </c>
      <c r="E25" s="304" t="s">
        <v>320</v>
      </c>
      <c r="F25" s="304" t="s">
        <v>353</v>
      </c>
      <c r="G25" s="305" t="s">
        <v>169</v>
      </c>
      <c r="H25" s="306" t="s">
        <v>323</v>
      </c>
      <c r="I25" s="274" t="s">
        <v>323</v>
      </c>
      <c r="J25" s="178"/>
    </row>
    <row r="26" spans="1:10" ht="15">
      <c r="A26" s="233"/>
      <c r="B26" s="307" t="s">
        <v>324</v>
      </c>
      <c r="C26" s="217" t="s">
        <v>328</v>
      </c>
      <c r="D26" s="298" t="s">
        <v>329</v>
      </c>
      <c r="E26" s="308">
        <v>0</v>
      </c>
      <c r="F26" s="308">
        <v>0</v>
      </c>
      <c r="G26" s="309">
        <v>0</v>
      </c>
      <c r="H26" s="310">
        <v>0.34027777777777773</v>
      </c>
      <c r="I26" s="310">
        <v>0.4861111111111111</v>
      </c>
      <c r="J26" s="178"/>
    </row>
    <row r="27" spans="1:10" ht="15">
      <c r="A27" s="233"/>
      <c r="B27" s="307" t="s">
        <v>327</v>
      </c>
      <c r="C27" s="217" t="s">
        <v>452</v>
      </c>
      <c r="D27" s="298" t="s">
        <v>329</v>
      </c>
      <c r="E27" s="308">
        <v>2.2999999999999998</v>
      </c>
      <c r="F27" s="308">
        <f t="shared" ref="F27:F44" si="0">E27+F26</f>
        <v>2.2999999999999998</v>
      </c>
      <c r="G27" s="311">
        <v>2.7777777777777775E-3</v>
      </c>
      <c r="H27" s="310">
        <f t="shared" ref="H27:H44" si="1">G27+H26</f>
        <v>0.3430555555555555</v>
      </c>
      <c r="I27" s="310">
        <f t="shared" ref="I27:I44" si="2">G27+I26</f>
        <v>0.48888888888888887</v>
      </c>
      <c r="J27" s="178"/>
    </row>
    <row r="28" spans="1:10" ht="15">
      <c r="A28" s="233"/>
      <c r="B28" s="307" t="s">
        <v>332</v>
      </c>
      <c r="C28" s="217" t="s">
        <v>453</v>
      </c>
      <c r="D28" s="298" t="s">
        <v>326</v>
      </c>
      <c r="E28" s="308">
        <v>1.4</v>
      </c>
      <c r="F28" s="308">
        <f t="shared" si="0"/>
        <v>3.6999999999999997</v>
      </c>
      <c r="G28" s="311">
        <v>6.9444444444444436E-4</v>
      </c>
      <c r="H28" s="310">
        <f t="shared" si="1"/>
        <v>0.34374999999999994</v>
      </c>
      <c r="I28" s="310">
        <f t="shared" si="2"/>
        <v>0.48958333333333331</v>
      </c>
      <c r="J28" s="178"/>
    </row>
    <row r="29" spans="1:10" ht="15">
      <c r="A29" s="233"/>
      <c r="B29" s="307" t="s">
        <v>334</v>
      </c>
      <c r="C29" s="217" t="s">
        <v>454</v>
      </c>
      <c r="D29" s="298" t="s">
        <v>326</v>
      </c>
      <c r="E29" s="308">
        <v>1.3</v>
      </c>
      <c r="F29" s="308">
        <f t="shared" si="0"/>
        <v>5</v>
      </c>
      <c r="G29" s="311">
        <v>6.9444444444444436E-4</v>
      </c>
      <c r="H29" s="310">
        <f t="shared" si="1"/>
        <v>0.34444444444444439</v>
      </c>
      <c r="I29" s="310">
        <f t="shared" si="2"/>
        <v>0.49027777777777776</v>
      </c>
      <c r="J29" s="178"/>
    </row>
    <row r="30" spans="1:10" ht="15">
      <c r="A30" s="233"/>
      <c r="B30" s="307" t="s">
        <v>337</v>
      </c>
      <c r="C30" s="217" t="s">
        <v>455</v>
      </c>
      <c r="D30" s="298" t="s">
        <v>326</v>
      </c>
      <c r="E30" s="308">
        <v>1.7</v>
      </c>
      <c r="F30" s="308">
        <f t="shared" si="0"/>
        <v>6.7</v>
      </c>
      <c r="G30" s="311">
        <v>1.3888888888888887E-3</v>
      </c>
      <c r="H30" s="310">
        <f t="shared" si="1"/>
        <v>0.34583333333333327</v>
      </c>
      <c r="I30" s="310">
        <f t="shared" si="2"/>
        <v>0.49166666666666664</v>
      </c>
      <c r="J30" s="178"/>
    </row>
    <row r="31" spans="1:10" ht="15">
      <c r="A31" s="233"/>
      <c r="B31" s="307" t="s">
        <v>339</v>
      </c>
      <c r="C31" s="312" t="s">
        <v>456</v>
      </c>
      <c r="D31" s="307" t="s">
        <v>326</v>
      </c>
      <c r="E31" s="297">
        <v>2</v>
      </c>
      <c r="F31" s="308">
        <f t="shared" si="0"/>
        <v>8.6999999999999993</v>
      </c>
      <c r="G31" s="311">
        <v>2.0833333333333333E-3</v>
      </c>
      <c r="H31" s="310">
        <f t="shared" si="1"/>
        <v>0.3479166666666666</v>
      </c>
      <c r="I31" s="310">
        <f t="shared" si="2"/>
        <v>0.49374999999999997</v>
      </c>
      <c r="J31" s="178"/>
    </row>
    <row r="32" spans="1:10" ht="15">
      <c r="A32" s="233"/>
      <c r="B32" s="307" t="s">
        <v>341</v>
      </c>
      <c r="C32" s="312" t="s">
        <v>457</v>
      </c>
      <c r="D32" s="307" t="s">
        <v>329</v>
      </c>
      <c r="E32" s="297">
        <v>0.8</v>
      </c>
      <c r="F32" s="308">
        <f t="shared" si="0"/>
        <v>9.5</v>
      </c>
      <c r="G32" s="311">
        <v>6.9444444444444436E-4</v>
      </c>
      <c r="H32" s="310">
        <f t="shared" si="1"/>
        <v>0.34861111111111104</v>
      </c>
      <c r="I32" s="310">
        <f t="shared" si="2"/>
        <v>0.49444444444444441</v>
      </c>
      <c r="J32" s="178"/>
    </row>
    <row r="33" spans="1:12" ht="15">
      <c r="A33" s="233"/>
      <c r="B33" s="307" t="s">
        <v>343</v>
      </c>
      <c r="C33" s="312" t="s">
        <v>458</v>
      </c>
      <c r="D33" s="307" t="s">
        <v>326</v>
      </c>
      <c r="E33" s="297">
        <v>2.2000000000000002</v>
      </c>
      <c r="F33" s="308">
        <f t="shared" si="0"/>
        <v>11.7</v>
      </c>
      <c r="G33" s="311">
        <v>2.0833333333333333E-3</v>
      </c>
      <c r="H33" s="310">
        <f t="shared" si="1"/>
        <v>0.35069444444444436</v>
      </c>
      <c r="I33" s="310">
        <f t="shared" si="2"/>
        <v>0.49652777777777773</v>
      </c>
      <c r="J33" s="178"/>
    </row>
    <row r="34" spans="1:12" ht="15">
      <c r="A34" s="233"/>
      <c r="B34" s="307" t="s">
        <v>345</v>
      </c>
      <c r="C34" s="312" t="s">
        <v>459</v>
      </c>
      <c r="D34" s="307" t="s">
        <v>336</v>
      </c>
      <c r="E34" s="297">
        <v>2.1</v>
      </c>
      <c r="F34" s="308">
        <f t="shared" si="0"/>
        <v>13.799999999999999</v>
      </c>
      <c r="G34" s="311">
        <v>2.0833333333333333E-3</v>
      </c>
      <c r="H34" s="310">
        <f t="shared" si="1"/>
        <v>0.35277777777777769</v>
      </c>
      <c r="I34" s="310">
        <f t="shared" si="2"/>
        <v>0.49861111111111106</v>
      </c>
      <c r="J34" s="178"/>
    </row>
    <row r="35" spans="1:12" ht="15">
      <c r="A35" s="233"/>
      <c r="B35" s="307" t="s">
        <v>347</v>
      </c>
      <c r="C35" s="312" t="s">
        <v>460</v>
      </c>
      <c r="D35" s="307" t="s">
        <v>326</v>
      </c>
      <c r="E35" s="297">
        <v>0.6</v>
      </c>
      <c r="F35" s="308">
        <f t="shared" si="0"/>
        <v>14.399999999999999</v>
      </c>
      <c r="G35" s="311">
        <v>6.9444444444444436E-4</v>
      </c>
      <c r="H35" s="310">
        <f t="shared" si="1"/>
        <v>0.35347222222222213</v>
      </c>
      <c r="I35" s="310">
        <f t="shared" si="2"/>
        <v>0.4993055555555555</v>
      </c>
      <c r="J35" s="178"/>
    </row>
    <row r="36" spans="1:12" ht="15">
      <c r="A36" s="233"/>
      <c r="B36" s="307" t="s">
        <v>349</v>
      </c>
      <c r="C36" s="312" t="s">
        <v>461</v>
      </c>
      <c r="D36" s="307" t="s">
        <v>336</v>
      </c>
      <c r="E36" s="297">
        <v>0.1</v>
      </c>
      <c r="F36" s="308">
        <f t="shared" si="0"/>
        <v>14.499999999999998</v>
      </c>
      <c r="G36" s="311">
        <v>6.9444444444444436E-4</v>
      </c>
      <c r="H36" s="310">
        <f t="shared" si="1"/>
        <v>0.35416666666666657</v>
      </c>
      <c r="I36" s="310">
        <f t="shared" si="2"/>
        <v>0.49999999999999994</v>
      </c>
      <c r="J36" s="178"/>
    </row>
    <row r="37" spans="1:12" ht="15" customHeight="1">
      <c r="A37" s="233"/>
      <c r="B37" s="307" t="s">
        <v>396</v>
      </c>
      <c r="C37" s="312" t="s">
        <v>462</v>
      </c>
      <c r="D37" s="307" t="s">
        <v>336</v>
      </c>
      <c r="E37" s="297">
        <v>0.5</v>
      </c>
      <c r="F37" s="308">
        <f t="shared" si="0"/>
        <v>14.999999999999998</v>
      </c>
      <c r="G37" s="311">
        <v>6.9444444444444436E-4</v>
      </c>
      <c r="H37" s="310">
        <f t="shared" si="1"/>
        <v>0.35486111111111102</v>
      </c>
      <c r="I37" s="310">
        <f t="shared" si="2"/>
        <v>0.50069444444444444</v>
      </c>
      <c r="J37" s="178"/>
    </row>
    <row r="38" spans="1:12" ht="15" customHeight="1">
      <c r="A38" s="233"/>
      <c r="B38" s="307" t="s">
        <v>398</v>
      </c>
      <c r="C38" s="312" t="s">
        <v>463</v>
      </c>
      <c r="D38" s="307" t="s">
        <v>326</v>
      </c>
      <c r="E38" s="297">
        <v>1.6</v>
      </c>
      <c r="F38" s="308">
        <f t="shared" si="0"/>
        <v>16.599999999999998</v>
      </c>
      <c r="G38" s="311">
        <v>1.3888888888888887E-3</v>
      </c>
      <c r="H38" s="310">
        <f t="shared" si="1"/>
        <v>0.3562499999999999</v>
      </c>
      <c r="I38" s="310">
        <f t="shared" si="2"/>
        <v>0.50208333333333333</v>
      </c>
      <c r="J38" s="178"/>
    </row>
    <row r="39" spans="1:12" ht="15" customHeight="1">
      <c r="A39" s="233"/>
      <c r="B39" s="307" t="s">
        <v>400</v>
      </c>
      <c r="C39" s="312" t="s">
        <v>464</v>
      </c>
      <c r="D39" s="307" t="s">
        <v>326</v>
      </c>
      <c r="E39" s="297">
        <v>0.8</v>
      </c>
      <c r="F39" s="308">
        <f t="shared" si="0"/>
        <v>17.399999999999999</v>
      </c>
      <c r="G39" s="311">
        <v>6.9444444444444436E-4</v>
      </c>
      <c r="H39" s="310">
        <f t="shared" si="1"/>
        <v>0.35694444444444434</v>
      </c>
      <c r="I39" s="310">
        <f t="shared" si="2"/>
        <v>0.50277777777777777</v>
      </c>
      <c r="J39" s="178"/>
    </row>
    <row r="40" spans="1:12" ht="15">
      <c r="A40" s="233"/>
      <c r="B40" s="307" t="s">
        <v>403</v>
      </c>
      <c r="C40" s="312" t="s">
        <v>465</v>
      </c>
      <c r="D40" s="307" t="s">
        <v>326</v>
      </c>
      <c r="E40" s="283">
        <v>1</v>
      </c>
      <c r="F40" s="308">
        <f t="shared" si="0"/>
        <v>18.399999999999999</v>
      </c>
      <c r="G40" s="311">
        <v>6.9444444444444436E-4</v>
      </c>
      <c r="H40" s="310">
        <f t="shared" si="1"/>
        <v>0.35763888888888878</v>
      </c>
      <c r="I40" s="310">
        <f t="shared" si="2"/>
        <v>0.50347222222222221</v>
      </c>
      <c r="J40" s="178"/>
    </row>
    <row r="41" spans="1:12" ht="15">
      <c r="A41" s="233"/>
      <c r="B41" s="307" t="s">
        <v>406</v>
      </c>
      <c r="C41" s="312" t="s">
        <v>466</v>
      </c>
      <c r="D41" s="307" t="s">
        <v>329</v>
      </c>
      <c r="E41" s="297">
        <v>1.1000000000000001</v>
      </c>
      <c r="F41" s="308">
        <f t="shared" si="0"/>
        <v>19.5</v>
      </c>
      <c r="G41" s="311">
        <v>6.9444444444444436E-4</v>
      </c>
      <c r="H41" s="310">
        <f t="shared" si="1"/>
        <v>0.35833333333333323</v>
      </c>
      <c r="I41" s="310">
        <f t="shared" si="2"/>
        <v>0.50416666666666665</v>
      </c>
      <c r="J41" s="178"/>
    </row>
    <row r="42" spans="1:12" ht="15">
      <c r="A42" s="233"/>
      <c r="B42" s="307" t="s">
        <v>409</v>
      </c>
      <c r="C42" s="312" t="s">
        <v>467</v>
      </c>
      <c r="D42" s="307" t="s">
        <v>329</v>
      </c>
      <c r="E42" s="297">
        <v>0.9</v>
      </c>
      <c r="F42" s="308">
        <f t="shared" si="0"/>
        <v>20.399999999999999</v>
      </c>
      <c r="G42" s="311">
        <v>6.9444444444444436E-4</v>
      </c>
      <c r="H42" s="310">
        <f t="shared" si="1"/>
        <v>0.35902777777777767</v>
      </c>
      <c r="I42" s="310">
        <f t="shared" si="2"/>
        <v>0.50486111111111109</v>
      </c>
      <c r="J42" s="178"/>
    </row>
    <row r="43" spans="1:12" ht="15">
      <c r="A43" s="233"/>
      <c r="B43" s="307" t="s">
        <v>412</v>
      </c>
      <c r="C43" s="312" t="s">
        <v>387</v>
      </c>
      <c r="D43" s="307" t="s">
        <v>336</v>
      </c>
      <c r="E43" s="297">
        <v>1.7</v>
      </c>
      <c r="F43" s="308">
        <f t="shared" si="0"/>
        <v>22.099999999999998</v>
      </c>
      <c r="G43" s="311">
        <v>1.3888888888888887E-3</v>
      </c>
      <c r="H43" s="310">
        <f t="shared" si="1"/>
        <v>0.36041666666666655</v>
      </c>
      <c r="I43" s="310">
        <f t="shared" si="2"/>
        <v>0.50624999999999998</v>
      </c>
      <c r="J43" s="178"/>
    </row>
    <row r="44" spans="1:12" ht="15">
      <c r="A44" s="233"/>
      <c r="B44" s="307" t="s">
        <v>415</v>
      </c>
      <c r="C44" s="217" t="s">
        <v>328</v>
      </c>
      <c r="D44" s="298" t="s">
        <v>329</v>
      </c>
      <c r="E44" s="297">
        <v>0.9</v>
      </c>
      <c r="F44" s="308">
        <f t="shared" si="0"/>
        <v>22.999999999999996</v>
      </c>
      <c r="G44" s="311">
        <v>6.9444444444444436E-4</v>
      </c>
      <c r="H44" s="310">
        <f t="shared" si="1"/>
        <v>0.36111111111111099</v>
      </c>
      <c r="I44" s="310">
        <f t="shared" si="2"/>
        <v>0.50694444444444442</v>
      </c>
      <c r="J44" s="178"/>
      <c r="L44" s="294"/>
    </row>
    <row r="45" spans="1:12">
      <c r="A45" s="233"/>
      <c r="B45" s="558" t="s">
        <v>169</v>
      </c>
      <c r="C45" s="559"/>
      <c r="D45" s="559"/>
      <c r="E45" s="559"/>
      <c r="F45" s="559"/>
      <c r="G45" s="560"/>
      <c r="H45" s="296">
        <f>H44-H26</f>
        <v>2.0833333333333259E-2</v>
      </c>
      <c r="I45" s="313">
        <f>I44-I26</f>
        <v>2.0833333333333315E-2</v>
      </c>
      <c r="J45" s="178"/>
    </row>
    <row r="46" spans="1:12">
      <c r="A46" s="233"/>
      <c r="B46" s="558" t="s">
        <v>351</v>
      </c>
      <c r="C46" s="559"/>
      <c r="D46" s="559"/>
      <c r="E46" s="559"/>
      <c r="F46" s="559"/>
      <c r="G46" s="560"/>
      <c r="H46" s="314">
        <v>46</v>
      </c>
      <c r="I46" s="297">
        <v>46</v>
      </c>
      <c r="J46" s="178"/>
    </row>
    <row r="47" spans="1:12">
      <c r="A47" s="233"/>
      <c r="B47" s="558" t="s">
        <v>352</v>
      </c>
      <c r="C47" s="559"/>
      <c r="D47" s="559"/>
      <c r="E47" s="559"/>
      <c r="F47" s="559"/>
      <c r="G47" s="560"/>
      <c r="H47" s="299">
        <v>19</v>
      </c>
      <c r="I47" s="298">
        <v>19</v>
      </c>
      <c r="J47" s="178"/>
    </row>
    <row r="48" spans="1:12">
      <c r="A48" s="233"/>
      <c r="B48" s="234" t="s">
        <v>354</v>
      </c>
      <c r="C48" s="176"/>
      <c r="D48" s="176"/>
      <c r="E48" s="178"/>
      <c r="F48" s="178"/>
      <c r="G48" s="178"/>
      <c r="H48" s="178"/>
      <c r="I48" s="178"/>
      <c r="J48" s="178"/>
    </row>
    <row r="49" spans="1:11" ht="15">
      <c r="A49" s="233"/>
      <c r="B49" s="301"/>
      <c r="C49" s="174"/>
      <c r="D49" s="174"/>
      <c r="E49" s="178"/>
      <c r="F49" s="178"/>
      <c r="G49" s="178"/>
      <c r="H49" s="178"/>
      <c r="I49" s="178"/>
      <c r="J49" s="178"/>
    </row>
    <row r="50" spans="1:11" s="239" customFormat="1" ht="15">
      <c r="A50" s="237"/>
      <c r="B50" s="547" t="s">
        <v>355</v>
      </c>
      <c r="C50" s="547"/>
      <c r="D50" s="547"/>
      <c r="E50" s="547"/>
      <c r="F50" s="547"/>
      <c r="G50" s="547"/>
      <c r="H50" s="547"/>
      <c r="I50" s="174"/>
      <c r="J50" s="174"/>
    </row>
    <row r="51" spans="1:11">
      <c r="A51" s="233"/>
      <c r="B51" s="546" t="s">
        <v>356</v>
      </c>
      <c r="C51" s="546"/>
      <c r="D51" s="546"/>
      <c r="E51" s="546"/>
      <c r="F51" s="546"/>
      <c r="G51" s="546"/>
      <c r="H51" s="546"/>
      <c r="I51" s="178"/>
      <c r="J51" s="178"/>
    </row>
    <row r="52" spans="1:11">
      <c r="A52" s="233"/>
      <c r="B52" s="240"/>
      <c r="C52" s="240"/>
      <c r="D52" s="240"/>
      <c r="E52" s="240"/>
      <c r="F52" s="240"/>
      <c r="G52" s="240"/>
      <c r="H52" s="240"/>
      <c r="I52" s="178"/>
      <c r="J52" s="178"/>
    </row>
    <row r="53" spans="1:11" s="239" customFormat="1" ht="15">
      <c r="A53" s="237"/>
      <c r="B53" s="238" t="s">
        <v>359</v>
      </c>
      <c r="C53" s="238"/>
      <c r="D53" s="238"/>
      <c r="E53" s="238"/>
      <c r="F53" s="238"/>
      <c r="G53" s="238"/>
      <c r="H53" s="238"/>
      <c r="I53" s="238"/>
      <c r="J53" s="238"/>
      <c r="K53" s="315"/>
    </row>
    <row r="54" spans="1:11">
      <c r="A54" s="233"/>
      <c r="B54" s="240" t="s">
        <v>360</v>
      </c>
      <c r="C54" s="240"/>
      <c r="D54" s="240"/>
      <c r="E54" s="240"/>
      <c r="F54" s="240"/>
      <c r="G54" s="240"/>
      <c r="H54" s="240"/>
      <c r="I54" s="240"/>
      <c r="J54" s="240"/>
      <c r="K54" s="316"/>
    </row>
    <row r="55" spans="1:11" ht="15">
      <c r="A55" s="233"/>
      <c r="B55" s="240" t="s">
        <v>361</v>
      </c>
      <c r="C55" s="242"/>
      <c r="D55" s="242"/>
      <c r="E55" s="174"/>
      <c r="F55" s="178"/>
      <c r="G55" s="178"/>
      <c r="H55" s="178"/>
      <c r="I55" s="178"/>
      <c r="J55" s="178"/>
    </row>
    <row r="56" spans="1:11" ht="15">
      <c r="A56" s="233"/>
      <c r="B56" s="240" t="s">
        <v>362</v>
      </c>
      <c r="C56" s="174"/>
      <c r="D56" s="174"/>
      <c r="E56" s="174"/>
      <c r="F56" s="178"/>
      <c r="G56" s="178"/>
      <c r="H56" s="178"/>
      <c r="I56" s="178"/>
      <c r="J56" s="178"/>
    </row>
    <row r="58" spans="1:11" ht="15">
      <c r="A58" s="239"/>
    </row>
    <row r="59" spans="1:11" ht="31.5" customHeight="1">
      <c r="A59" s="239"/>
    </row>
  </sheetData>
  <mergeCells count="10">
    <mergeCell ref="B45:G45"/>
    <mergeCell ref="B46:G46"/>
    <mergeCell ref="B47:G47"/>
    <mergeCell ref="B50:H50"/>
    <mergeCell ref="B51:H51"/>
    <mergeCell ref="A19:I19"/>
    <mergeCell ref="A20:I20"/>
    <mergeCell ref="B22:I22"/>
    <mergeCell ref="B23:G23"/>
    <mergeCell ref="B24:G24"/>
  </mergeCells>
  <printOptions horizontalCentered="1"/>
  <pageMargins left="0.70826771653543308" right="0.70826771653543308" top="0.74803149606299213" bottom="0.74803149606299213" header="0.3543307086614173" footer="0.3543307086614173"/>
  <pageSetup paperSize="9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25A6-5D7C-41E8-94ED-149E2C4D30C2}">
  <sheetPr>
    <pageSetUpPr fitToPage="1"/>
  </sheetPr>
  <dimension ref="A1:AG77"/>
  <sheetViews>
    <sheetView topLeftCell="A28" workbookViewId="0">
      <selection activeCell="I5" sqref="I5"/>
    </sheetView>
  </sheetViews>
  <sheetFormatPr defaultRowHeight="14.25"/>
  <cols>
    <col min="1" max="1" width="3.375" customWidth="1"/>
    <col min="2" max="2" width="3.5" customWidth="1"/>
    <col min="3" max="3" width="28.375" customWidth="1"/>
    <col min="4" max="4" width="8" customWidth="1"/>
    <col min="5" max="5" width="9.75" customWidth="1"/>
    <col min="6" max="6" width="10.375" customWidth="1"/>
    <col min="7" max="7" width="7.375" customWidth="1"/>
    <col min="8" max="8" width="4.875" customWidth="1"/>
    <col min="9" max="9" width="11.25" customWidth="1"/>
    <col min="10" max="10" width="9.625" customWidth="1"/>
    <col min="11" max="11" width="8.75" customWidth="1"/>
    <col min="12" max="12" width="4.625" customWidth="1"/>
    <col min="13" max="13" width="10.125" customWidth="1"/>
    <col min="14" max="14" width="9.375" customWidth="1"/>
    <col min="15" max="15" width="7.75" customWidth="1"/>
    <col min="16" max="16" width="4.625" customWidth="1"/>
    <col min="17" max="1023" width="8.75" customWidth="1"/>
    <col min="1024" max="1024" width="9" customWidth="1"/>
  </cols>
  <sheetData>
    <row r="1" spans="1:33" s="322" customFormat="1" ht="15">
      <c r="A1" s="174" t="s">
        <v>369</v>
      </c>
      <c r="B1" s="175"/>
      <c r="C1" s="175"/>
      <c r="D1" s="175"/>
      <c r="E1" s="176"/>
      <c r="F1" s="176"/>
      <c r="G1" s="176"/>
      <c r="H1" s="177"/>
      <c r="I1" s="493"/>
      <c r="K1" s="178"/>
      <c r="L1"/>
      <c r="M1" s="178"/>
      <c r="N1" s="178"/>
      <c r="O1" s="178"/>
      <c r="P1" s="179"/>
      <c r="Q1" s="178"/>
    </row>
    <row r="2" spans="1:33" s="322" customFormat="1" ht="15">
      <c r="A2" s="178" t="s">
        <v>302</v>
      </c>
      <c r="B2" s="175"/>
      <c r="C2" s="175"/>
      <c r="D2" s="175"/>
      <c r="E2" s="176"/>
      <c r="F2" s="176"/>
      <c r="G2"/>
      <c r="H2" s="177"/>
      <c r="I2" s="178"/>
      <c r="J2" s="178"/>
      <c r="K2"/>
      <c r="L2" s="178"/>
      <c r="M2" s="178"/>
      <c r="N2" s="178"/>
      <c r="O2" s="178"/>
      <c r="P2" s="179"/>
      <c r="Q2" s="178"/>
    </row>
    <row r="3" spans="1:33" s="322" customFormat="1" ht="15">
      <c r="A3" s="178" t="s">
        <v>303</v>
      </c>
      <c r="B3" s="175"/>
      <c r="C3" s="175"/>
      <c r="D3" s="175"/>
      <c r="E3" s="176"/>
      <c r="F3" s="176"/>
      <c r="G3" s="176"/>
      <c r="H3" s="177"/>
      <c r="I3" s="178"/>
      <c r="J3" s="178"/>
      <c r="K3" s="178"/>
      <c r="L3" s="178"/>
      <c r="M3" s="178"/>
      <c r="N3" s="178"/>
      <c r="O3" s="178"/>
      <c r="P3" s="179"/>
      <c r="Q3" s="178"/>
    </row>
    <row r="4" spans="1:33" s="322" customFormat="1" ht="15">
      <c r="A4" s="178" t="s">
        <v>304</v>
      </c>
      <c r="B4" s="175"/>
      <c r="C4" s="175"/>
      <c r="D4" s="175"/>
      <c r="E4" s="176"/>
      <c r="F4" s="176"/>
      <c r="G4" s="176"/>
      <c r="H4" s="177"/>
      <c r="I4" s="178"/>
      <c r="J4" s="178"/>
      <c r="K4" s="178"/>
      <c r="L4" s="178"/>
      <c r="M4" s="178"/>
      <c r="N4" s="178"/>
      <c r="O4" s="178"/>
      <c r="P4" s="179"/>
      <c r="Q4" s="178"/>
    </row>
    <row r="5" spans="1:33" s="322" customFormat="1" ht="15">
      <c r="A5" s="178" t="s">
        <v>305</v>
      </c>
      <c r="B5" s="175"/>
      <c r="C5" s="175"/>
      <c r="D5" s="175"/>
      <c r="E5" s="176"/>
      <c r="F5" s="176"/>
      <c r="G5" s="176"/>
      <c r="H5" s="177"/>
      <c r="I5" s="178"/>
      <c r="J5" s="178"/>
      <c r="K5" s="178"/>
      <c r="L5" s="178"/>
      <c r="M5" s="178"/>
      <c r="N5" s="178"/>
      <c r="O5" s="178"/>
      <c r="P5" s="179"/>
      <c r="Q5" s="178"/>
    </row>
    <row r="6" spans="1:33" s="322" customFormat="1" ht="8.25" customHeight="1">
      <c r="A6" s="178"/>
      <c r="B6" s="175"/>
      <c r="C6" s="175"/>
      <c r="D6" s="175"/>
      <c r="E6" s="176"/>
      <c r="F6" s="176"/>
      <c r="G6" s="176"/>
      <c r="H6" s="177"/>
      <c r="I6" s="178"/>
      <c r="J6" s="178"/>
      <c r="K6" s="178"/>
      <c r="L6" s="178"/>
      <c r="M6" s="178"/>
      <c r="N6" s="178"/>
      <c r="O6" s="178"/>
      <c r="P6" s="179"/>
      <c r="Q6" s="178"/>
    </row>
    <row r="7" spans="1:33" s="322" customFormat="1" ht="15">
      <c r="A7" s="174" t="s">
        <v>306</v>
      </c>
      <c r="B7" s="175"/>
      <c r="C7" s="175"/>
      <c r="D7" s="175"/>
      <c r="E7" s="176"/>
      <c r="F7" s="176"/>
      <c r="G7" s="176"/>
      <c r="H7" s="177"/>
      <c r="I7" s="178"/>
      <c r="J7" s="178"/>
      <c r="K7" s="178"/>
      <c r="L7" s="178"/>
      <c r="M7" s="178"/>
      <c r="N7" s="178"/>
      <c r="O7" s="178"/>
      <c r="P7" s="179"/>
      <c r="Q7" s="178"/>
    </row>
    <row r="8" spans="1:33" s="322" customFormat="1" ht="15">
      <c r="A8" s="180" t="s">
        <v>564</v>
      </c>
      <c r="B8" s="180"/>
      <c r="C8" s="181"/>
      <c r="D8" s="181"/>
      <c r="E8" s="181"/>
      <c r="F8" s="181"/>
      <c r="G8" s="181"/>
      <c r="H8" s="181"/>
      <c r="I8" s="181"/>
      <c r="J8" s="181"/>
      <c r="K8" s="182"/>
      <c r="L8" s="182"/>
      <c r="M8" s="182"/>
      <c r="N8" s="182"/>
      <c r="O8" s="182"/>
      <c r="P8" s="177"/>
      <c r="Q8" s="180"/>
      <c r="R8" s="23"/>
      <c r="S8" s="23"/>
      <c r="T8" s="323"/>
    </row>
    <row r="9" spans="1:33" s="322" customFormat="1" ht="15">
      <c r="A9" s="180" t="s">
        <v>564</v>
      </c>
      <c r="B9" s="180"/>
      <c r="C9" s="181"/>
      <c r="D9" s="181"/>
      <c r="E9" s="181"/>
      <c r="F9" s="181"/>
      <c r="G9" s="181"/>
      <c r="H9" s="181"/>
      <c r="I9" s="181"/>
      <c r="J9" s="181"/>
      <c r="K9" s="182"/>
      <c r="L9" s="182"/>
      <c r="M9" s="182"/>
      <c r="N9" s="182"/>
      <c r="O9" s="182"/>
      <c r="P9" s="177"/>
      <c r="Q9" s="180"/>
      <c r="R9" s="23"/>
      <c r="S9" s="23"/>
      <c r="T9" s="323"/>
    </row>
    <row r="10" spans="1:33" s="322" customFormat="1" ht="15">
      <c r="A10" s="183" t="s">
        <v>564</v>
      </c>
      <c r="B10" s="183"/>
      <c r="C10" s="183"/>
      <c r="D10" s="183"/>
      <c r="E10" s="181"/>
      <c r="F10" s="181"/>
      <c r="G10" s="181"/>
      <c r="H10" s="181"/>
      <c r="I10" s="181"/>
      <c r="J10" s="181"/>
      <c r="K10" s="182"/>
      <c r="L10" s="182"/>
      <c r="M10" s="182"/>
      <c r="N10" s="182"/>
      <c r="O10" s="182"/>
      <c r="P10" s="177"/>
      <c r="Q10" s="180"/>
      <c r="R10" s="23"/>
      <c r="S10" s="23"/>
      <c r="T10" s="323"/>
    </row>
    <row r="11" spans="1:33" s="322" customFormat="1" ht="12" customHeight="1">
      <c r="A11" s="180" t="s">
        <v>565</v>
      </c>
      <c r="B11" s="180"/>
      <c r="C11" s="181"/>
      <c r="D11" s="181"/>
      <c r="E11"/>
      <c r="F11"/>
      <c r="G11" s="181"/>
      <c r="H11" s="181"/>
      <c r="I11" s="181"/>
      <c r="J11" s="181"/>
      <c r="K11" s="182"/>
      <c r="L11" s="182"/>
      <c r="M11" s="182"/>
      <c r="N11" s="182"/>
      <c r="O11" s="182"/>
      <c r="P11" s="177"/>
      <c r="Q11" s="180"/>
      <c r="R11" s="23"/>
      <c r="S11" s="23"/>
      <c r="T11" s="323"/>
    </row>
    <row r="12" spans="1:33" s="322" customFormat="1">
      <c r="A12" s="180" t="s">
        <v>566</v>
      </c>
      <c r="B12" s="180"/>
      <c r="C12"/>
      <c r="D12"/>
      <c r="E12" s="181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9"/>
      <c r="Q12" s="23"/>
      <c r="R12" s="23"/>
      <c r="S12" s="23"/>
      <c r="T12" s="323"/>
    </row>
    <row r="13" spans="1:33" s="322" customFormat="1" ht="12.75" customHeight="1">
      <c r="A13" s="321"/>
      <c r="B13" s="318"/>
      <c r="C13" s="318"/>
      <c r="D13" s="318"/>
      <c r="E13" s="319"/>
      <c r="F13" s="319"/>
      <c r="G13" s="320"/>
      <c r="H13" s="321"/>
      <c r="I13" s="321"/>
      <c r="J13" s="321"/>
      <c r="K13" s="321"/>
      <c r="L13" s="321"/>
      <c r="M13" s="321"/>
      <c r="N13" s="321"/>
      <c r="O13" s="321"/>
      <c r="P13" s="321"/>
    </row>
    <row r="14" spans="1:33" ht="15">
      <c r="A14" s="495" t="s">
        <v>561</v>
      </c>
      <c r="B14" s="178"/>
      <c r="C14" s="178"/>
      <c r="D14" s="178"/>
      <c r="E14" s="178"/>
      <c r="F14" s="178"/>
      <c r="G14" s="178"/>
      <c r="H14" s="177"/>
      <c r="I14" s="177"/>
      <c r="J14" s="177"/>
      <c r="K14" s="177"/>
      <c r="L14" s="178"/>
      <c r="M14" s="178"/>
      <c r="N14" s="178"/>
      <c r="O14" s="178"/>
      <c r="P14" s="178"/>
      <c r="T14" s="216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</row>
    <row r="15" spans="1:33" s="322" customFormat="1">
      <c r="A15" s="180"/>
      <c r="B15" s="181"/>
      <c r="C15" s="181"/>
      <c r="D15" s="181"/>
      <c r="E15" s="182"/>
      <c r="F15" s="182"/>
      <c r="G15" s="320"/>
      <c r="H15" s="321"/>
      <c r="I15" s="321"/>
      <c r="J15" s="321"/>
      <c r="K15" s="321"/>
      <c r="L15" s="321"/>
      <c r="M15" s="321"/>
      <c r="N15" s="321"/>
      <c r="O15" s="321"/>
      <c r="P15" s="321"/>
      <c r="Q15" s="324"/>
    </row>
    <row r="16" spans="1:33" s="322" customFormat="1">
      <c r="A16" s="180" t="s">
        <v>468</v>
      </c>
      <c r="B16" s="181"/>
      <c r="C16" s="181"/>
      <c r="D16" s="181"/>
      <c r="E16" s="182"/>
      <c r="F16" s="182"/>
      <c r="G16" s="320"/>
      <c r="H16" s="321"/>
      <c r="I16" s="321"/>
      <c r="J16" s="321"/>
      <c r="K16" s="321"/>
      <c r="L16" s="321"/>
      <c r="M16" s="321"/>
      <c r="N16" s="321"/>
      <c r="O16" s="321"/>
      <c r="P16" s="321"/>
    </row>
    <row r="17" spans="1:16" s="322" customFormat="1">
      <c r="A17" s="180" t="s">
        <v>308</v>
      </c>
      <c r="B17" s="181"/>
      <c r="C17" s="181"/>
      <c r="D17" s="181"/>
      <c r="E17" s="182"/>
      <c r="F17" s="182"/>
      <c r="G17" s="320"/>
      <c r="H17" s="321"/>
      <c r="I17" s="321"/>
      <c r="J17" s="321"/>
      <c r="K17" s="321"/>
      <c r="L17" s="321"/>
      <c r="M17" s="321"/>
      <c r="N17" s="321"/>
      <c r="O17" s="321"/>
      <c r="P17" s="321"/>
    </row>
    <row r="18" spans="1:16" ht="9.75" customHeight="1">
      <c r="A18" s="178"/>
      <c r="B18" s="175"/>
      <c r="C18" s="175"/>
      <c r="D18" s="175"/>
      <c r="E18" s="176"/>
      <c r="F18" s="176"/>
      <c r="G18" s="177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16" s="161" customFormat="1" ht="12.75">
      <c r="A19" s="543" t="s">
        <v>309</v>
      </c>
      <c r="B19" s="543"/>
      <c r="C19" s="543"/>
      <c r="D19" s="543"/>
      <c r="E19" s="543"/>
      <c r="F19" s="543"/>
      <c r="G19" s="543"/>
      <c r="H19" s="543"/>
      <c r="I19" s="543"/>
      <c r="J19" s="543"/>
      <c r="K19" s="543"/>
      <c r="L19" s="543"/>
      <c r="M19" s="543"/>
      <c r="N19" s="543"/>
      <c r="O19" s="543"/>
      <c r="P19" s="543"/>
    </row>
    <row r="20" spans="1:16" s="161" customFormat="1" ht="12.75" hidden="1">
      <c r="A20" s="544" t="s">
        <v>469</v>
      </c>
      <c r="B20" s="544"/>
      <c r="C20" s="544"/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4"/>
    </row>
    <row r="21" spans="1:16" ht="8.25" customHeight="1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</row>
    <row r="22" spans="1:16" ht="22.5" customHeight="1">
      <c r="A22" s="234"/>
      <c r="B22" s="554" t="s">
        <v>470</v>
      </c>
      <c r="C22" s="554"/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4"/>
      <c r="P22" s="554"/>
    </row>
    <row r="23" spans="1:16" ht="15">
      <c r="A23" s="234"/>
      <c r="B23" s="548" t="s">
        <v>7</v>
      </c>
      <c r="C23" s="548"/>
      <c r="D23" s="548"/>
      <c r="E23" s="561">
        <v>141</v>
      </c>
      <c r="F23" s="561"/>
      <c r="G23" s="561"/>
      <c r="H23" s="561"/>
      <c r="I23" s="561">
        <v>142</v>
      </c>
      <c r="J23" s="561"/>
      <c r="K23" s="561"/>
      <c r="L23" s="561"/>
      <c r="M23" s="561">
        <v>143</v>
      </c>
      <c r="N23" s="561"/>
      <c r="O23" s="561"/>
      <c r="P23" s="561"/>
    </row>
    <row r="24" spans="1:16" ht="15">
      <c r="A24" s="234"/>
      <c r="B24" s="548" t="s">
        <v>312</v>
      </c>
      <c r="C24" s="548"/>
      <c r="D24" s="548"/>
      <c r="E24" s="562" t="s">
        <v>313</v>
      </c>
      <c r="F24" s="562"/>
      <c r="G24" s="562"/>
      <c r="H24" s="562"/>
      <c r="I24" s="562" t="s">
        <v>471</v>
      </c>
      <c r="J24" s="562"/>
      <c r="K24" s="562"/>
      <c r="L24" s="562"/>
      <c r="M24" s="562" t="s">
        <v>313</v>
      </c>
      <c r="N24" s="562"/>
      <c r="O24" s="562"/>
      <c r="P24" s="562"/>
    </row>
    <row r="25" spans="1:16" ht="63.6" customHeight="1">
      <c r="A25" s="176"/>
      <c r="B25" s="325" t="s">
        <v>317</v>
      </c>
      <c r="C25" s="326" t="s">
        <v>318</v>
      </c>
      <c r="D25" s="327" t="s">
        <v>319</v>
      </c>
      <c r="E25" s="328" t="s">
        <v>320</v>
      </c>
      <c r="F25" s="328" t="s">
        <v>353</v>
      </c>
      <c r="G25" s="329" t="s">
        <v>169</v>
      </c>
      <c r="H25" s="330" t="s">
        <v>323</v>
      </c>
      <c r="I25" s="328" t="s">
        <v>320</v>
      </c>
      <c r="J25" s="328" t="s">
        <v>353</v>
      </c>
      <c r="K25" s="329" t="s">
        <v>169</v>
      </c>
      <c r="L25" s="331" t="s">
        <v>323</v>
      </c>
      <c r="M25" s="328" t="s">
        <v>320</v>
      </c>
      <c r="N25" s="328" t="s">
        <v>353</v>
      </c>
      <c r="O25" s="329" t="s">
        <v>169</v>
      </c>
      <c r="P25" s="330" t="s">
        <v>323</v>
      </c>
    </row>
    <row r="26" spans="1:16" ht="14.25" customHeight="1">
      <c r="A26" s="176"/>
      <c r="B26" s="332" t="s">
        <v>324</v>
      </c>
      <c r="C26" s="333" t="s">
        <v>472</v>
      </c>
      <c r="D26" s="334" t="s">
        <v>326</v>
      </c>
      <c r="E26" s="205"/>
      <c r="F26" s="205"/>
      <c r="G26" s="205"/>
      <c r="H26" s="205"/>
      <c r="I26" s="205"/>
      <c r="J26" s="205"/>
      <c r="K26" s="205"/>
      <c r="L26" s="205"/>
      <c r="M26" s="335">
        <v>0</v>
      </c>
      <c r="N26" s="336">
        <v>0</v>
      </c>
      <c r="O26" s="337">
        <v>0</v>
      </c>
      <c r="P26" s="338">
        <v>0.62847222222222221</v>
      </c>
    </row>
    <row r="27" spans="1:16" ht="14.25" customHeight="1">
      <c r="A27" s="176"/>
      <c r="B27" s="332" t="s">
        <v>327</v>
      </c>
      <c r="C27" s="333" t="s">
        <v>387</v>
      </c>
      <c r="D27" s="334" t="s">
        <v>336</v>
      </c>
      <c r="E27" s="205"/>
      <c r="F27" s="205"/>
      <c r="G27" s="205"/>
      <c r="H27" s="205"/>
      <c r="I27" s="205"/>
      <c r="J27" s="205"/>
      <c r="K27" s="205"/>
      <c r="L27" s="205"/>
      <c r="M27" s="335">
        <v>0.5</v>
      </c>
      <c r="N27" s="336">
        <f t="shared" ref="N27:N53" si="0">M27+N26</f>
        <v>0.5</v>
      </c>
      <c r="O27" s="337">
        <v>6.9444444444444436E-4</v>
      </c>
      <c r="P27" s="338">
        <f t="shared" ref="P27:P53" si="1">O27+P26</f>
        <v>0.62916666666666665</v>
      </c>
    </row>
    <row r="28" spans="1:16">
      <c r="A28" s="233"/>
      <c r="B28" s="332" t="s">
        <v>332</v>
      </c>
      <c r="C28" s="333" t="s">
        <v>328</v>
      </c>
      <c r="D28" s="334" t="s">
        <v>329</v>
      </c>
      <c r="E28" s="335">
        <v>0</v>
      </c>
      <c r="F28" s="335">
        <v>0</v>
      </c>
      <c r="G28" s="337">
        <v>0</v>
      </c>
      <c r="H28" s="339">
        <v>0.26041666666666669</v>
      </c>
      <c r="I28" s="340">
        <v>0</v>
      </c>
      <c r="J28" s="340">
        <v>0</v>
      </c>
      <c r="K28" s="341">
        <v>0</v>
      </c>
      <c r="L28" s="339">
        <v>0.47916666666666663</v>
      </c>
      <c r="M28" s="335">
        <v>0.9</v>
      </c>
      <c r="N28" s="342">
        <f t="shared" si="0"/>
        <v>1.4</v>
      </c>
      <c r="O28" s="337">
        <v>6.9444444444444436E-4</v>
      </c>
      <c r="P28" s="338">
        <f t="shared" si="1"/>
        <v>0.62986111111111109</v>
      </c>
    </row>
    <row r="29" spans="1:16">
      <c r="A29" s="233"/>
      <c r="B29" s="332" t="s">
        <v>334</v>
      </c>
      <c r="C29" s="333" t="s">
        <v>473</v>
      </c>
      <c r="D29" s="334" t="s">
        <v>336</v>
      </c>
      <c r="E29" s="335">
        <v>0.9</v>
      </c>
      <c r="F29" s="335">
        <f t="shared" ref="F29:F55" si="2">E29+F28</f>
        <v>0.9</v>
      </c>
      <c r="G29" s="343">
        <v>6.9444444444444436E-4</v>
      </c>
      <c r="H29" s="339">
        <f t="shared" ref="H29:H55" si="3">H28+G29</f>
        <v>0.26111111111111113</v>
      </c>
      <c r="I29" s="340">
        <v>0.9</v>
      </c>
      <c r="J29" s="340">
        <f t="shared" ref="J29:J53" si="4">I29+J28</f>
        <v>0.9</v>
      </c>
      <c r="K29" s="344">
        <v>6.9444444444444436E-4</v>
      </c>
      <c r="L29" s="339">
        <f t="shared" ref="L29:L53" si="5">L28+K29</f>
        <v>0.47986111111111107</v>
      </c>
      <c r="M29" s="335">
        <v>0.9</v>
      </c>
      <c r="N29" s="336">
        <f t="shared" si="0"/>
        <v>2.2999999999999998</v>
      </c>
      <c r="O29" s="343">
        <v>6.9444444444444436E-4</v>
      </c>
      <c r="P29" s="338">
        <f t="shared" si="1"/>
        <v>0.63055555555555554</v>
      </c>
    </row>
    <row r="30" spans="1:16">
      <c r="A30" s="233"/>
      <c r="B30" s="332" t="s">
        <v>337</v>
      </c>
      <c r="C30" s="333" t="s">
        <v>474</v>
      </c>
      <c r="D30" s="334" t="s">
        <v>336</v>
      </c>
      <c r="E30" s="335">
        <v>0.9</v>
      </c>
      <c r="F30" s="335">
        <f t="shared" si="2"/>
        <v>1.8</v>
      </c>
      <c r="G30" s="343">
        <v>6.9444444444444436E-4</v>
      </c>
      <c r="H30" s="339">
        <f t="shared" si="3"/>
        <v>0.26180555555555557</v>
      </c>
      <c r="I30" s="340">
        <v>0.9</v>
      </c>
      <c r="J30" s="340">
        <f t="shared" si="4"/>
        <v>1.8</v>
      </c>
      <c r="K30" s="344">
        <v>6.9444444444444436E-4</v>
      </c>
      <c r="L30" s="339">
        <f t="shared" si="5"/>
        <v>0.48055555555555551</v>
      </c>
      <c r="M30" s="335">
        <v>0.9</v>
      </c>
      <c r="N30" s="342">
        <f t="shared" si="0"/>
        <v>3.1999999999999997</v>
      </c>
      <c r="O30" s="343">
        <v>6.9444444444444436E-4</v>
      </c>
      <c r="P30" s="338">
        <f t="shared" si="1"/>
        <v>0.63124999999999998</v>
      </c>
    </row>
    <row r="31" spans="1:16">
      <c r="A31" s="233"/>
      <c r="B31" s="332" t="s">
        <v>339</v>
      </c>
      <c r="C31" s="333" t="s">
        <v>475</v>
      </c>
      <c r="D31" s="334" t="s">
        <v>336</v>
      </c>
      <c r="E31" s="335">
        <v>3</v>
      </c>
      <c r="F31" s="335">
        <f t="shared" si="2"/>
        <v>4.8</v>
      </c>
      <c r="G31" s="343">
        <v>2.7777777777777775E-3</v>
      </c>
      <c r="H31" s="339">
        <f t="shared" si="3"/>
        <v>0.26458333333333334</v>
      </c>
      <c r="I31" s="340">
        <v>3</v>
      </c>
      <c r="J31" s="340">
        <f t="shared" si="4"/>
        <v>4.8</v>
      </c>
      <c r="K31" s="344">
        <v>2.7777777777777775E-3</v>
      </c>
      <c r="L31" s="339">
        <f t="shared" si="5"/>
        <v>0.48333333333333328</v>
      </c>
      <c r="M31" s="335">
        <v>3</v>
      </c>
      <c r="N31" s="336">
        <f t="shared" si="0"/>
        <v>6.1999999999999993</v>
      </c>
      <c r="O31" s="343">
        <v>2.7777777777777775E-3</v>
      </c>
      <c r="P31" s="338">
        <f t="shared" si="1"/>
        <v>0.63402777777777775</v>
      </c>
    </row>
    <row r="32" spans="1:16">
      <c r="A32" s="233"/>
      <c r="B32" s="332" t="s">
        <v>341</v>
      </c>
      <c r="C32" s="333" t="s">
        <v>476</v>
      </c>
      <c r="D32" s="334" t="s">
        <v>336</v>
      </c>
      <c r="E32" s="335">
        <v>2</v>
      </c>
      <c r="F32" s="335">
        <f t="shared" si="2"/>
        <v>6.8</v>
      </c>
      <c r="G32" s="343">
        <v>1.3888888888888887E-3</v>
      </c>
      <c r="H32" s="339">
        <f t="shared" si="3"/>
        <v>0.26597222222222222</v>
      </c>
      <c r="I32" s="340">
        <v>2</v>
      </c>
      <c r="J32" s="340">
        <f t="shared" si="4"/>
        <v>6.8</v>
      </c>
      <c r="K32" s="344">
        <v>1.3888888888888887E-3</v>
      </c>
      <c r="L32" s="339">
        <f t="shared" si="5"/>
        <v>0.48472222222222217</v>
      </c>
      <c r="M32" s="335">
        <v>2</v>
      </c>
      <c r="N32" s="342">
        <f t="shared" si="0"/>
        <v>8.1999999999999993</v>
      </c>
      <c r="O32" s="343">
        <v>1.3888888888888887E-3</v>
      </c>
      <c r="P32" s="338">
        <f t="shared" si="1"/>
        <v>0.63541666666666663</v>
      </c>
    </row>
    <row r="33" spans="1:16">
      <c r="A33" s="233"/>
      <c r="B33" s="332" t="s">
        <v>343</v>
      </c>
      <c r="C33" s="333" t="s">
        <v>477</v>
      </c>
      <c r="D33" s="345" t="s">
        <v>336</v>
      </c>
      <c r="E33" s="335">
        <v>0.7</v>
      </c>
      <c r="F33" s="335">
        <f t="shared" si="2"/>
        <v>7.5</v>
      </c>
      <c r="G33" s="343">
        <v>6.9444444444444436E-4</v>
      </c>
      <c r="H33" s="339">
        <f t="shared" si="3"/>
        <v>0.26666666666666666</v>
      </c>
      <c r="I33" s="340">
        <v>0.7</v>
      </c>
      <c r="J33" s="340">
        <f t="shared" si="4"/>
        <v>7.5</v>
      </c>
      <c r="K33" s="344">
        <v>6.9444444444444436E-4</v>
      </c>
      <c r="L33" s="339">
        <f t="shared" si="5"/>
        <v>0.48541666666666661</v>
      </c>
      <c r="M33" s="335">
        <v>0.7</v>
      </c>
      <c r="N33" s="336">
        <f t="shared" si="0"/>
        <v>8.8999999999999986</v>
      </c>
      <c r="O33" s="343">
        <v>6.9444444444444436E-4</v>
      </c>
      <c r="P33" s="338">
        <f t="shared" si="1"/>
        <v>0.63611111111111107</v>
      </c>
    </row>
    <row r="34" spans="1:16">
      <c r="A34" s="233"/>
      <c r="B34" s="332" t="s">
        <v>345</v>
      </c>
      <c r="C34" s="333" t="s">
        <v>478</v>
      </c>
      <c r="D34" s="345" t="s">
        <v>336</v>
      </c>
      <c r="E34" s="335">
        <v>1.5</v>
      </c>
      <c r="F34" s="335">
        <f t="shared" si="2"/>
        <v>9</v>
      </c>
      <c r="G34" s="343">
        <v>1.3888888888888887E-3</v>
      </c>
      <c r="H34" s="339">
        <f t="shared" si="3"/>
        <v>0.26805555555555555</v>
      </c>
      <c r="I34" s="340">
        <v>1.5</v>
      </c>
      <c r="J34" s="340">
        <f t="shared" si="4"/>
        <v>9</v>
      </c>
      <c r="K34" s="344">
        <v>1.3888888888888887E-3</v>
      </c>
      <c r="L34" s="339">
        <f t="shared" si="5"/>
        <v>0.48680555555555549</v>
      </c>
      <c r="M34" s="335">
        <v>1.5</v>
      </c>
      <c r="N34" s="342">
        <f t="shared" si="0"/>
        <v>10.399999999999999</v>
      </c>
      <c r="O34" s="343">
        <v>1.3888888888888887E-3</v>
      </c>
      <c r="P34" s="338">
        <f t="shared" si="1"/>
        <v>0.63749999999999996</v>
      </c>
    </row>
    <row r="35" spans="1:16">
      <c r="A35" s="233"/>
      <c r="B35" s="332" t="s">
        <v>347</v>
      </c>
      <c r="C35" s="333" t="s">
        <v>479</v>
      </c>
      <c r="D35" s="345" t="s">
        <v>329</v>
      </c>
      <c r="E35" s="335">
        <v>1.9</v>
      </c>
      <c r="F35" s="335">
        <f t="shared" si="2"/>
        <v>10.9</v>
      </c>
      <c r="G35" s="343">
        <v>1.3888888888888887E-3</v>
      </c>
      <c r="H35" s="339">
        <f t="shared" si="3"/>
        <v>0.26944444444444443</v>
      </c>
      <c r="I35" s="340">
        <v>1.9</v>
      </c>
      <c r="J35" s="340">
        <f t="shared" si="4"/>
        <v>10.9</v>
      </c>
      <c r="K35" s="344">
        <v>1.3888888888888887E-3</v>
      </c>
      <c r="L35" s="339">
        <f t="shared" si="5"/>
        <v>0.48819444444444438</v>
      </c>
      <c r="M35" s="335">
        <v>1.9</v>
      </c>
      <c r="N35" s="336">
        <f t="shared" si="0"/>
        <v>12.299999999999999</v>
      </c>
      <c r="O35" s="343">
        <v>1.3888888888888887E-3</v>
      </c>
      <c r="P35" s="338">
        <f t="shared" si="1"/>
        <v>0.63888888888888884</v>
      </c>
    </row>
    <row r="36" spans="1:16">
      <c r="A36" s="233"/>
      <c r="B36" s="332" t="s">
        <v>349</v>
      </c>
      <c r="C36" s="333" t="s">
        <v>480</v>
      </c>
      <c r="D36" s="345" t="s">
        <v>329</v>
      </c>
      <c r="E36" s="335">
        <v>0.9</v>
      </c>
      <c r="F36" s="335">
        <f t="shared" si="2"/>
        <v>11.8</v>
      </c>
      <c r="G36" s="343">
        <v>6.9444444444444436E-4</v>
      </c>
      <c r="H36" s="339">
        <f t="shared" si="3"/>
        <v>0.27013888888888887</v>
      </c>
      <c r="I36" s="340">
        <v>0.9</v>
      </c>
      <c r="J36" s="340">
        <f t="shared" si="4"/>
        <v>11.8</v>
      </c>
      <c r="K36" s="344">
        <v>6.9444444444444436E-4</v>
      </c>
      <c r="L36" s="339">
        <f t="shared" si="5"/>
        <v>0.48888888888888882</v>
      </c>
      <c r="M36" s="335">
        <v>0.9</v>
      </c>
      <c r="N36" s="342">
        <f t="shared" si="0"/>
        <v>13.2</v>
      </c>
      <c r="O36" s="343">
        <v>6.9444444444444436E-4</v>
      </c>
      <c r="P36" s="338">
        <f t="shared" si="1"/>
        <v>0.63958333333333328</v>
      </c>
    </row>
    <row r="37" spans="1:16">
      <c r="A37" s="233"/>
      <c r="B37" s="332" t="s">
        <v>396</v>
      </c>
      <c r="C37" s="333" t="s">
        <v>481</v>
      </c>
      <c r="D37" s="345" t="s">
        <v>329</v>
      </c>
      <c r="E37" s="335">
        <v>0.9</v>
      </c>
      <c r="F37" s="335">
        <f t="shared" si="2"/>
        <v>12.700000000000001</v>
      </c>
      <c r="G37" s="343">
        <v>6.9444444444444436E-4</v>
      </c>
      <c r="H37" s="339">
        <f t="shared" si="3"/>
        <v>0.27083333333333331</v>
      </c>
      <c r="I37" s="340">
        <v>0.9</v>
      </c>
      <c r="J37" s="340">
        <f t="shared" si="4"/>
        <v>12.700000000000001</v>
      </c>
      <c r="K37" s="344">
        <v>6.9444444444444436E-4</v>
      </c>
      <c r="L37" s="339">
        <f t="shared" si="5"/>
        <v>0.48958333333333326</v>
      </c>
      <c r="M37" s="335">
        <v>0.9</v>
      </c>
      <c r="N37" s="336">
        <f t="shared" si="0"/>
        <v>14.1</v>
      </c>
      <c r="O37" s="343">
        <v>6.9444444444444436E-4</v>
      </c>
      <c r="P37" s="338">
        <f t="shared" si="1"/>
        <v>0.64027777777777772</v>
      </c>
    </row>
    <row r="38" spans="1:16">
      <c r="A38" s="233"/>
      <c r="B38" s="332" t="s">
        <v>398</v>
      </c>
      <c r="C38" s="333" t="s">
        <v>482</v>
      </c>
      <c r="D38" s="345" t="s">
        <v>329</v>
      </c>
      <c r="E38" s="335">
        <v>0.7</v>
      </c>
      <c r="F38" s="335">
        <f t="shared" si="2"/>
        <v>13.4</v>
      </c>
      <c r="G38" s="343">
        <v>6.9444444444444436E-4</v>
      </c>
      <c r="H38" s="339">
        <f t="shared" si="3"/>
        <v>0.27152777777777776</v>
      </c>
      <c r="I38" s="340">
        <v>0.7</v>
      </c>
      <c r="J38" s="340">
        <f t="shared" si="4"/>
        <v>13.4</v>
      </c>
      <c r="K38" s="344">
        <v>6.9444444444444436E-4</v>
      </c>
      <c r="L38" s="339">
        <f t="shared" si="5"/>
        <v>0.4902777777777777</v>
      </c>
      <c r="M38" s="335">
        <v>0.7</v>
      </c>
      <c r="N38" s="342">
        <f t="shared" si="0"/>
        <v>14.799999999999999</v>
      </c>
      <c r="O38" s="343">
        <v>6.9444444444444436E-4</v>
      </c>
      <c r="P38" s="338">
        <f t="shared" si="1"/>
        <v>0.64097222222222217</v>
      </c>
    </row>
    <row r="39" spans="1:16">
      <c r="A39" s="233"/>
      <c r="B39" s="332" t="s">
        <v>400</v>
      </c>
      <c r="C39" s="333" t="s">
        <v>483</v>
      </c>
      <c r="D39" s="345" t="s">
        <v>329</v>
      </c>
      <c r="E39" s="335">
        <v>0.8</v>
      </c>
      <c r="F39" s="335">
        <f t="shared" si="2"/>
        <v>14.200000000000001</v>
      </c>
      <c r="G39" s="343">
        <v>6.9444444444444436E-4</v>
      </c>
      <c r="H39" s="339">
        <f t="shared" si="3"/>
        <v>0.2722222222222222</v>
      </c>
      <c r="I39" s="340">
        <v>0.8</v>
      </c>
      <c r="J39" s="340">
        <f t="shared" si="4"/>
        <v>14.200000000000001</v>
      </c>
      <c r="K39" s="344">
        <v>6.9444444444444436E-4</v>
      </c>
      <c r="L39" s="339">
        <f t="shared" si="5"/>
        <v>0.49097222222222214</v>
      </c>
      <c r="M39" s="335">
        <v>0.8</v>
      </c>
      <c r="N39" s="336">
        <f t="shared" si="0"/>
        <v>15.6</v>
      </c>
      <c r="O39" s="343">
        <v>6.9444444444444436E-4</v>
      </c>
      <c r="P39" s="338">
        <f t="shared" si="1"/>
        <v>0.64166666666666661</v>
      </c>
    </row>
    <row r="40" spans="1:16">
      <c r="A40" s="233"/>
      <c r="B40" s="332" t="s">
        <v>403</v>
      </c>
      <c r="C40" s="333" t="s">
        <v>484</v>
      </c>
      <c r="D40" s="345" t="s">
        <v>326</v>
      </c>
      <c r="E40" s="335">
        <v>2.5</v>
      </c>
      <c r="F40" s="335">
        <f t="shared" si="2"/>
        <v>16.700000000000003</v>
      </c>
      <c r="G40" s="343">
        <v>2.7777777777777775E-3</v>
      </c>
      <c r="H40" s="339">
        <f t="shared" si="3"/>
        <v>0.27499999999999997</v>
      </c>
      <c r="I40" s="340">
        <v>2.5</v>
      </c>
      <c r="J40" s="340">
        <f t="shared" si="4"/>
        <v>16.700000000000003</v>
      </c>
      <c r="K40" s="344">
        <v>2.7777777777777775E-3</v>
      </c>
      <c r="L40" s="339">
        <f t="shared" si="5"/>
        <v>0.49374999999999991</v>
      </c>
      <c r="M40" s="335">
        <v>2.5</v>
      </c>
      <c r="N40" s="342">
        <f t="shared" si="0"/>
        <v>18.100000000000001</v>
      </c>
      <c r="O40" s="343">
        <v>2.7777777777777775E-3</v>
      </c>
      <c r="P40" s="338">
        <f t="shared" si="1"/>
        <v>0.64444444444444438</v>
      </c>
    </row>
    <row r="41" spans="1:16">
      <c r="A41" s="233"/>
      <c r="B41" s="332" t="s">
        <v>406</v>
      </c>
      <c r="C41" s="346" t="s">
        <v>485</v>
      </c>
      <c r="D41" s="345" t="s">
        <v>329</v>
      </c>
      <c r="E41" s="335">
        <v>2.8</v>
      </c>
      <c r="F41" s="335">
        <f t="shared" si="2"/>
        <v>19.500000000000004</v>
      </c>
      <c r="G41" s="343">
        <v>2.7777777777777775E-3</v>
      </c>
      <c r="H41" s="339">
        <f t="shared" si="3"/>
        <v>0.27777777777777773</v>
      </c>
      <c r="I41" s="340">
        <v>2.8</v>
      </c>
      <c r="J41" s="340">
        <f t="shared" si="4"/>
        <v>19.500000000000004</v>
      </c>
      <c r="K41" s="344">
        <v>2.7777777777777775E-3</v>
      </c>
      <c r="L41" s="339">
        <f t="shared" si="5"/>
        <v>0.49652777777777768</v>
      </c>
      <c r="M41" s="335">
        <v>2.8</v>
      </c>
      <c r="N41" s="336">
        <f t="shared" si="0"/>
        <v>20.900000000000002</v>
      </c>
      <c r="O41" s="343">
        <v>2.7777777777777775E-3</v>
      </c>
      <c r="P41" s="338">
        <f t="shared" si="1"/>
        <v>0.64722222222222214</v>
      </c>
    </row>
    <row r="42" spans="1:16">
      <c r="A42" s="233"/>
      <c r="B42" s="332" t="s">
        <v>409</v>
      </c>
      <c r="C42" s="346" t="s">
        <v>486</v>
      </c>
      <c r="D42" s="345" t="s">
        <v>329</v>
      </c>
      <c r="E42" s="335">
        <v>1.7</v>
      </c>
      <c r="F42" s="335">
        <f t="shared" si="2"/>
        <v>21.200000000000003</v>
      </c>
      <c r="G42" s="343">
        <v>1.3888888888888887E-3</v>
      </c>
      <c r="H42" s="339">
        <f t="shared" si="3"/>
        <v>0.27916666666666662</v>
      </c>
      <c r="I42" s="340">
        <v>1.7</v>
      </c>
      <c r="J42" s="340">
        <f t="shared" si="4"/>
        <v>21.200000000000003</v>
      </c>
      <c r="K42" s="344">
        <v>1.3888888888888887E-3</v>
      </c>
      <c r="L42" s="339">
        <f t="shared" si="5"/>
        <v>0.49791666666666656</v>
      </c>
      <c r="M42" s="335">
        <v>1.7</v>
      </c>
      <c r="N42" s="342">
        <f t="shared" si="0"/>
        <v>22.6</v>
      </c>
      <c r="O42" s="343">
        <v>1.3888888888888887E-3</v>
      </c>
      <c r="P42" s="338">
        <f t="shared" si="1"/>
        <v>0.64861111111111103</v>
      </c>
    </row>
    <row r="43" spans="1:16">
      <c r="A43" s="233"/>
      <c r="B43" s="332" t="s">
        <v>412</v>
      </c>
      <c r="C43" s="346" t="s">
        <v>487</v>
      </c>
      <c r="D43" s="345" t="s">
        <v>329</v>
      </c>
      <c r="E43" s="335">
        <v>0.9</v>
      </c>
      <c r="F43" s="335">
        <f t="shared" si="2"/>
        <v>22.1</v>
      </c>
      <c r="G43" s="343">
        <v>6.9444444444444436E-4</v>
      </c>
      <c r="H43" s="339">
        <f t="shared" si="3"/>
        <v>0.27986111111111106</v>
      </c>
      <c r="I43" s="340">
        <v>0.9</v>
      </c>
      <c r="J43" s="340">
        <f t="shared" si="4"/>
        <v>22.1</v>
      </c>
      <c r="K43" s="344">
        <v>6.9444444444444436E-4</v>
      </c>
      <c r="L43" s="339">
        <f t="shared" si="5"/>
        <v>0.49861111111111101</v>
      </c>
      <c r="M43" s="335">
        <v>0.9</v>
      </c>
      <c r="N43" s="336">
        <f t="shared" si="0"/>
        <v>23.5</v>
      </c>
      <c r="O43" s="343">
        <v>6.9444444444444436E-4</v>
      </c>
      <c r="P43" s="338">
        <f t="shared" si="1"/>
        <v>0.64930555555555547</v>
      </c>
    </row>
    <row r="44" spans="1:16">
      <c r="A44" s="233"/>
      <c r="B44" s="332" t="s">
        <v>415</v>
      </c>
      <c r="C44" s="346" t="s">
        <v>488</v>
      </c>
      <c r="D44" s="345" t="s">
        <v>329</v>
      </c>
      <c r="E44" s="335">
        <v>2.4</v>
      </c>
      <c r="F44" s="335">
        <f t="shared" si="2"/>
        <v>24.5</v>
      </c>
      <c r="G44" s="343">
        <v>2.0833333333333333E-3</v>
      </c>
      <c r="H44" s="339">
        <f t="shared" si="3"/>
        <v>0.28194444444444439</v>
      </c>
      <c r="I44" s="340">
        <v>2.4</v>
      </c>
      <c r="J44" s="340">
        <f t="shared" si="4"/>
        <v>24.5</v>
      </c>
      <c r="K44" s="344">
        <v>2.0833333333333333E-3</v>
      </c>
      <c r="L44" s="339">
        <f t="shared" si="5"/>
        <v>0.50069444444444433</v>
      </c>
      <c r="M44" s="335">
        <v>2.4</v>
      </c>
      <c r="N44" s="342">
        <f t="shared" si="0"/>
        <v>25.9</v>
      </c>
      <c r="O44" s="343">
        <v>2.0833333333333333E-3</v>
      </c>
      <c r="P44" s="338">
        <f t="shared" si="1"/>
        <v>0.6513888888888888</v>
      </c>
    </row>
    <row r="45" spans="1:16">
      <c r="A45" s="233"/>
      <c r="B45" s="332" t="s">
        <v>418</v>
      </c>
      <c r="C45" s="346" t="s">
        <v>489</v>
      </c>
      <c r="D45" s="345" t="s">
        <v>326</v>
      </c>
      <c r="E45" s="335">
        <v>3.9</v>
      </c>
      <c r="F45" s="335">
        <f t="shared" si="2"/>
        <v>28.4</v>
      </c>
      <c r="G45" s="343">
        <v>2.7777777777777775E-3</v>
      </c>
      <c r="H45" s="339">
        <f t="shared" si="3"/>
        <v>0.28472222222222215</v>
      </c>
      <c r="I45" s="340">
        <v>3.9</v>
      </c>
      <c r="J45" s="340">
        <f t="shared" si="4"/>
        <v>28.4</v>
      </c>
      <c r="K45" s="344">
        <v>2.7777777777777775E-3</v>
      </c>
      <c r="L45" s="339">
        <f t="shared" si="5"/>
        <v>0.5034722222222221</v>
      </c>
      <c r="M45" s="335">
        <v>3.9</v>
      </c>
      <c r="N45" s="336">
        <f t="shared" si="0"/>
        <v>29.799999999999997</v>
      </c>
      <c r="O45" s="343">
        <v>2.7777777777777775E-3</v>
      </c>
      <c r="P45" s="338">
        <f t="shared" si="1"/>
        <v>0.65416666666666656</v>
      </c>
    </row>
    <row r="46" spans="1:16">
      <c r="A46" s="233"/>
      <c r="B46" s="332" t="s">
        <v>420</v>
      </c>
      <c r="C46" s="346" t="s">
        <v>490</v>
      </c>
      <c r="D46" s="345" t="s">
        <v>329</v>
      </c>
      <c r="E46" s="335">
        <v>1.2</v>
      </c>
      <c r="F46" s="335">
        <f t="shared" si="2"/>
        <v>29.599999999999998</v>
      </c>
      <c r="G46" s="343">
        <v>1.3888888888888887E-3</v>
      </c>
      <c r="H46" s="339">
        <f t="shared" si="3"/>
        <v>0.28611111111111104</v>
      </c>
      <c r="I46" s="340">
        <v>1.2</v>
      </c>
      <c r="J46" s="340">
        <f t="shared" si="4"/>
        <v>29.599999999999998</v>
      </c>
      <c r="K46" s="344">
        <v>1.3888888888888887E-3</v>
      </c>
      <c r="L46" s="339">
        <f t="shared" si="5"/>
        <v>0.50486111111111098</v>
      </c>
      <c r="M46" s="335">
        <v>1.2</v>
      </c>
      <c r="N46" s="342">
        <f t="shared" si="0"/>
        <v>30.999999999999996</v>
      </c>
      <c r="O46" s="343">
        <v>1.3888888888888887E-3</v>
      </c>
      <c r="P46" s="338">
        <f t="shared" si="1"/>
        <v>0.65555555555555545</v>
      </c>
    </row>
    <row r="47" spans="1:16">
      <c r="A47" s="233"/>
      <c r="B47" s="332" t="s">
        <v>422</v>
      </c>
      <c r="C47" s="346" t="s">
        <v>491</v>
      </c>
      <c r="D47" s="345" t="s">
        <v>329</v>
      </c>
      <c r="E47" s="335">
        <v>0.6</v>
      </c>
      <c r="F47" s="335">
        <f t="shared" si="2"/>
        <v>30.2</v>
      </c>
      <c r="G47" s="343">
        <v>6.9444444444444436E-4</v>
      </c>
      <c r="H47" s="339">
        <f t="shared" si="3"/>
        <v>0.28680555555555548</v>
      </c>
      <c r="I47" s="340">
        <v>0.6</v>
      </c>
      <c r="J47" s="340">
        <f t="shared" si="4"/>
        <v>30.2</v>
      </c>
      <c r="K47" s="344">
        <v>6.9444444444444436E-4</v>
      </c>
      <c r="L47" s="339">
        <f t="shared" si="5"/>
        <v>0.50555555555555542</v>
      </c>
      <c r="M47" s="335">
        <v>0.6</v>
      </c>
      <c r="N47" s="336">
        <f t="shared" si="0"/>
        <v>31.599999999999998</v>
      </c>
      <c r="O47" s="343">
        <v>6.9444444444444436E-4</v>
      </c>
      <c r="P47" s="338">
        <f t="shared" si="1"/>
        <v>0.65624999999999989</v>
      </c>
    </row>
    <row r="48" spans="1:16">
      <c r="A48" s="233"/>
      <c r="B48" s="332" t="s">
        <v>424</v>
      </c>
      <c r="C48" s="346" t="s">
        <v>492</v>
      </c>
      <c r="D48" s="345" t="s">
        <v>329</v>
      </c>
      <c r="E48" s="335">
        <v>2.7</v>
      </c>
      <c r="F48" s="335">
        <f t="shared" si="2"/>
        <v>32.9</v>
      </c>
      <c r="G48" s="343">
        <v>2.0833333333333333E-3</v>
      </c>
      <c r="H48" s="339">
        <f t="shared" si="3"/>
        <v>0.28888888888888881</v>
      </c>
      <c r="I48" s="340">
        <v>2.7</v>
      </c>
      <c r="J48" s="340">
        <f t="shared" si="4"/>
        <v>32.9</v>
      </c>
      <c r="K48" s="344">
        <v>2.0833333333333333E-3</v>
      </c>
      <c r="L48" s="339">
        <f t="shared" si="5"/>
        <v>0.50763888888888875</v>
      </c>
      <c r="M48" s="335">
        <v>2.7</v>
      </c>
      <c r="N48" s="342">
        <f t="shared" si="0"/>
        <v>34.299999999999997</v>
      </c>
      <c r="O48" s="343">
        <v>2.0833333333333333E-3</v>
      </c>
      <c r="P48" s="338">
        <f t="shared" si="1"/>
        <v>0.65833333333333321</v>
      </c>
    </row>
    <row r="49" spans="1:20">
      <c r="A49" s="233"/>
      <c r="B49" s="332" t="s">
        <v>426</v>
      </c>
      <c r="C49" s="346" t="s">
        <v>493</v>
      </c>
      <c r="D49" s="345" t="s">
        <v>329</v>
      </c>
      <c r="E49" s="335">
        <v>1.3</v>
      </c>
      <c r="F49" s="335">
        <f t="shared" si="2"/>
        <v>34.199999999999996</v>
      </c>
      <c r="G49" s="343">
        <v>1.3888888888888887E-3</v>
      </c>
      <c r="H49" s="339">
        <f t="shared" si="3"/>
        <v>0.29027777777777769</v>
      </c>
      <c r="I49" s="340">
        <v>1.3</v>
      </c>
      <c r="J49" s="340">
        <f t="shared" si="4"/>
        <v>34.199999999999996</v>
      </c>
      <c r="K49" s="344">
        <v>1.3888888888888887E-3</v>
      </c>
      <c r="L49" s="339">
        <f t="shared" si="5"/>
        <v>0.50902777777777763</v>
      </c>
      <c r="M49" s="335">
        <v>1.3</v>
      </c>
      <c r="N49" s="336">
        <f t="shared" si="0"/>
        <v>35.599999999999994</v>
      </c>
      <c r="O49" s="343">
        <v>1.3888888888888887E-3</v>
      </c>
      <c r="P49" s="338">
        <f t="shared" si="1"/>
        <v>0.6597222222222221</v>
      </c>
    </row>
    <row r="50" spans="1:20">
      <c r="A50" s="233"/>
      <c r="B50" s="332" t="s">
        <v>427</v>
      </c>
      <c r="C50" s="346" t="s">
        <v>494</v>
      </c>
      <c r="D50" s="345" t="s">
        <v>329</v>
      </c>
      <c r="E50" s="335">
        <v>1.3</v>
      </c>
      <c r="F50" s="335">
        <f t="shared" si="2"/>
        <v>35.499999999999993</v>
      </c>
      <c r="G50" s="343">
        <v>6.9444444444444436E-4</v>
      </c>
      <c r="H50" s="339">
        <f t="shared" si="3"/>
        <v>0.29097222222222213</v>
      </c>
      <c r="I50" s="340">
        <v>1.3</v>
      </c>
      <c r="J50" s="340">
        <f t="shared" si="4"/>
        <v>35.499999999999993</v>
      </c>
      <c r="K50" s="344">
        <v>6.9444444444444436E-4</v>
      </c>
      <c r="L50" s="339">
        <f t="shared" si="5"/>
        <v>0.50972222222222208</v>
      </c>
      <c r="M50" s="335">
        <v>1.3</v>
      </c>
      <c r="N50" s="342">
        <f t="shared" si="0"/>
        <v>36.899999999999991</v>
      </c>
      <c r="O50" s="343">
        <v>6.9444444444444436E-4</v>
      </c>
      <c r="P50" s="338">
        <f t="shared" si="1"/>
        <v>0.66041666666666654</v>
      </c>
    </row>
    <row r="51" spans="1:20">
      <c r="A51" s="233"/>
      <c r="B51" s="332" t="s">
        <v>429</v>
      </c>
      <c r="C51" s="346" t="s">
        <v>495</v>
      </c>
      <c r="D51" s="345" t="s">
        <v>329</v>
      </c>
      <c r="E51" s="335">
        <v>0.7</v>
      </c>
      <c r="F51" s="335">
        <f t="shared" si="2"/>
        <v>36.199999999999996</v>
      </c>
      <c r="G51" s="343">
        <v>6.9444444444444436E-4</v>
      </c>
      <c r="H51" s="339">
        <f t="shared" si="3"/>
        <v>0.29166666666666657</v>
      </c>
      <c r="I51" s="340">
        <v>0.7</v>
      </c>
      <c r="J51" s="340">
        <f t="shared" si="4"/>
        <v>36.199999999999996</v>
      </c>
      <c r="K51" s="344">
        <v>6.9444444444444436E-4</v>
      </c>
      <c r="L51" s="339">
        <f t="shared" si="5"/>
        <v>0.51041666666666652</v>
      </c>
      <c r="M51" s="335">
        <v>0.7</v>
      </c>
      <c r="N51" s="336">
        <f t="shared" si="0"/>
        <v>37.599999999999994</v>
      </c>
      <c r="O51" s="343">
        <v>6.9444444444444436E-4</v>
      </c>
      <c r="P51" s="338">
        <f t="shared" si="1"/>
        <v>0.66111111111111098</v>
      </c>
    </row>
    <row r="52" spans="1:20" ht="15" customHeight="1">
      <c r="A52" s="233"/>
      <c r="B52" s="332" t="s">
        <v>431</v>
      </c>
      <c r="C52" s="347" t="s">
        <v>496</v>
      </c>
      <c r="D52" s="348" t="s">
        <v>329</v>
      </c>
      <c r="E52" s="349">
        <v>0.8</v>
      </c>
      <c r="F52" s="335">
        <f t="shared" si="2"/>
        <v>36.999999999999993</v>
      </c>
      <c r="G52" s="350">
        <v>6.9444444444444436E-4</v>
      </c>
      <c r="H52" s="339">
        <f t="shared" si="3"/>
        <v>0.29236111111111102</v>
      </c>
      <c r="I52" s="351">
        <v>0.8</v>
      </c>
      <c r="J52" s="340">
        <f t="shared" si="4"/>
        <v>36.999999999999993</v>
      </c>
      <c r="K52" s="352">
        <v>6.9444444444444436E-4</v>
      </c>
      <c r="L52" s="339">
        <f t="shared" si="5"/>
        <v>0.51111111111111096</v>
      </c>
      <c r="M52" s="349">
        <v>0.8</v>
      </c>
      <c r="N52" s="342">
        <f t="shared" si="0"/>
        <v>38.399999999999991</v>
      </c>
      <c r="O52" s="350">
        <v>6.9444444444444436E-4</v>
      </c>
      <c r="P52" s="338">
        <f t="shared" si="1"/>
        <v>0.66180555555555542</v>
      </c>
    </row>
    <row r="53" spans="1:20">
      <c r="A53" s="233"/>
      <c r="B53" s="332" t="s">
        <v>433</v>
      </c>
      <c r="C53" s="353" t="s">
        <v>328</v>
      </c>
      <c r="D53" s="334" t="s">
        <v>329</v>
      </c>
      <c r="E53" s="335">
        <v>0.7</v>
      </c>
      <c r="F53" s="335">
        <f t="shared" si="2"/>
        <v>37.699999999999996</v>
      </c>
      <c r="G53" s="343">
        <v>6.9444444444444436E-4</v>
      </c>
      <c r="H53" s="339">
        <f t="shared" si="3"/>
        <v>0.29305555555555546</v>
      </c>
      <c r="I53" s="340">
        <v>0.7</v>
      </c>
      <c r="J53" s="340">
        <f t="shared" si="4"/>
        <v>37.699999999999996</v>
      </c>
      <c r="K53" s="344">
        <v>6.9444444444444436E-4</v>
      </c>
      <c r="L53" s="339">
        <f t="shared" si="5"/>
        <v>0.5118055555555554</v>
      </c>
      <c r="M53" s="335">
        <v>0.7</v>
      </c>
      <c r="N53" s="336">
        <f t="shared" si="0"/>
        <v>39.099999999999994</v>
      </c>
      <c r="O53" s="343">
        <v>6.9444444444444436E-4</v>
      </c>
      <c r="P53" s="338">
        <f t="shared" si="1"/>
        <v>0.66249999999999987</v>
      </c>
      <c r="R53" s="294"/>
      <c r="S53" s="294"/>
      <c r="T53" s="294"/>
    </row>
    <row r="54" spans="1:20">
      <c r="A54" s="233"/>
      <c r="B54" s="332" t="s">
        <v>435</v>
      </c>
      <c r="C54" s="353" t="s">
        <v>335</v>
      </c>
      <c r="D54" s="334" t="s">
        <v>336</v>
      </c>
      <c r="E54" s="335">
        <v>0.7</v>
      </c>
      <c r="F54" s="335">
        <f t="shared" si="2"/>
        <v>38.4</v>
      </c>
      <c r="G54" s="343">
        <v>6.9444444444444436E-4</v>
      </c>
      <c r="H54" s="339">
        <f t="shared" si="3"/>
        <v>0.2937499999999999</v>
      </c>
      <c r="I54" s="205"/>
      <c r="J54" s="205"/>
      <c r="K54" s="205"/>
      <c r="L54" s="205"/>
      <c r="M54" s="205"/>
      <c r="N54" s="205"/>
      <c r="O54" s="205"/>
      <c r="P54" s="205"/>
      <c r="R54" s="354"/>
      <c r="S54" s="294"/>
      <c r="T54" s="294"/>
    </row>
    <row r="55" spans="1:20">
      <c r="A55" s="233"/>
      <c r="B55" s="332" t="s">
        <v>437</v>
      </c>
      <c r="C55" s="353" t="s">
        <v>497</v>
      </c>
      <c r="D55" s="334" t="s">
        <v>326</v>
      </c>
      <c r="E55" s="335">
        <v>0.7</v>
      </c>
      <c r="F55" s="335">
        <f t="shared" si="2"/>
        <v>39.1</v>
      </c>
      <c r="G55" s="343">
        <v>6.9444444444444436E-4</v>
      </c>
      <c r="H55" s="339">
        <f t="shared" si="3"/>
        <v>0.29444444444444434</v>
      </c>
      <c r="I55" s="205"/>
      <c r="J55" s="205"/>
      <c r="K55" s="205"/>
      <c r="L55" s="205"/>
      <c r="M55" s="205"/>
      <c r="N55" s="205"/>
      <c r="O55" s="205"/>
      <c r="P55" s="205"/>
      <c r="R55" s="354"/>
      <c r="S55" s="294"/>
      <c r="T55" s="294"/>
    </row>
    <row r="56" spans="1:20" ht="11.25" customHeight="1">
      <c r="A56" s="233"/>
      <c r="B56" s="549"/>
      <c r="C56" s="549"/>
      <c r="D56" s="549"/>
      <c r="E56" s="563" t="s">
        <v>169</v>
      </c>
      <c r="F56" s="563"/>
      <c r="G56" s="563"/>
      <c r="H56" s="355">
        <f>H55-H28</f>
        <v>3.4027777777777657E-2</v>
      </c>
      <c r="I56" s="564" t="s">
        <v>169</v>
      </c>
      <c r="J56" s="564"/>
      <c r="K56" s="564"/>
      <c r="L56" s="355">
        <f>L53-L28</f>
        <v>3.2638888888888773E-2</v>
      </c>
      <c r="M56" s="564" t="s">
        <v>169</v>
      </c>
      <c r="N56" s="564"/>
      <c r="O56" s="564"/>
      <c r="P56" s="355">
        <f>P53-P26</f>
        <v>3.4027777777777657E-2</v>
      </c>
    </row>
    <row r="57" spans="1:20" ht="12" customHeight="1">
      <c r="A57" s="233"/>
      <c r="B57" s="549"/>
      <c r="C57" s="549"/>
      <c r="D57" s="549"/>
      <c r="E57" s="563" t="s">
        <v>351</v>
      </c>
      <c r="F57" s="563"/>
      <c r="G57" s="563"/>
      <c r="H57" s="356">
        <v>47.9</v>
      </c>
      <c r="I57" s="565" t="s">
        <v>351</v>
      </c>
      <c r="J57" s="565"/>
      <c r="K57" s="565"/>
      <c r="L57" s="356">
        <v>48.1</v>
      </c>
      <c r="M57" s="565" t="s">
        <v>351</v>
      </c>
      <c r="N57" s="565"/>
      <c r="O57" s="565"/>
      <c r="P57" s="356">
        <v>47.9</v>
      </c>
    </row>
    <row r="58" spans="1:20" ht="12.75" customHeight="1">
      <c r="A58" s="233"/>
      <c r="B58" s="549"/>
      <c r="C58" s="549"/>
      <c r="D58" s="549"/>
      <c r="E58" s="563" t="s">
        <v>352</v>
      </c>
      <c r="F58" s="563"/>
      <c r="G58" s="563"/>
      <c r="H58" s="357">
        <v>28</v>
      </c>
      <c r="I58" s="567" t="s">
        <v>352</v>
      </c>
      <c r="J58" s="567"/>
      <c r="K58" s="567"/>
      <c r="L58" s="358">
        <v>26</v>
      </c>
      <c r="M58" s="567" t="s">
        <v>352</v>
      </c>
      <c r="N58" s="567"/>
      <c r="O58" s="567"/>
      <c r="P58" s="358">
        <v>28</v>
      </c>
    </row>
    <row r="59" spans="1:20" s="322" customFormat="1" ht="12">
      <c r="A59" s="359"/>
      <c r="B59" s="195" t="s">
        <v>354</v>
      </c>
      <c r="C59" s="319"/>
      <c r="D59" s="319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</row>
    <row r="60" spans="1:20" s="322" customFormat="1" ht="12">
      <c r="A60" s="359"/>
      <c r="B60" s="360"/>
      <c r="C60" s="317"/>
      <c r="D60" s="317"/>
      <c r="E60" s="321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</row>
    <row r="61" spans="1:20" s="363" customFormat="1" ht="12">
      <c r="A61" s="361"/>
      <c r="B61" s="568" t="s">
        <v>355</v>
      </c>
      <c r="C61" s="568"/>
      <c r="D61" s="568"/>
      <c r="E61" s="568"/>
      <c r="F61" s="568"/>
      <c r="G61" s="568"/>
      <c r="H61" s="568"/>
      <c r="I61" s="362"/>
      <c r="J61" s="362"/>
      <c r="K61" s="362"/>
      <c r="L61" s="317"/>
      <c r="M61" s="317"/>
      <c r="N61" s="317"/>
      <c r="O61" s="317"/>
      <c r="P61" s="317"/>
    </row>
    <row r="62" spans="1:20" s="322" customFormat="1" ht="12">
      <c r="A62" s="359"/>
      <c r="B62" s="566" t="s">
        <v>356</v>
      </c>
      <c r="C62" s="566"/>
      <c r="D62" s="566"/>
      <c r="E62" s="566"/>
      <c r="F62" s="566"/>
      <c r="G62" s="566"/>
      <c r="H62" s="566"/>
      <c r="I62" s="364"/>
      <c r="J62" s="364"/>
      <c r="K62" s="364"/>
      <c r="L62" s="321"/>
      <c r="M62" s="321"/>
      <c r="N62" s="321"/>
      <c r="O62" s="321"/>
      <c r="P62" s="321"/>
    </row>
    <row r="63" spans="1:20" s="322" customFormat="1" ht="12">
      <c r="A63" s="359"/>
      <c r="B63" s="566" t="s">
        <v>498</v>
      </c>
      <c r="C63" s="566"/>
      <c r="D63" s="566"/>
      <c r="E63" s="566"/>
      <c r="F63" s="566"/>
      <c r="G63" s="566"/>
      <c r="H63" s="364"/>
      <c r="I63" s="364"/>
      <c r="J63" s="364"/>
      <c r="K63" s="364"/>
      <c r="L63" s="321"/>
      <c r="M63" s="321"/>
      <c r="N63" s="321"/>
      <c r="O63" s="321"/>
      <c r="P63" s="321"/>
    </row>
    <row r="64" spans="1:20" s="322" customFormat="1" ht="12">
      <c r="A64" s="359"/>
      <c r="B64" s="566" t="s">
        <v>499</v>
      </c>
      <c r="C64" s="566"/>
      <c r="D64" s="566"/>
      <c r="E64" s="566"/>
      <c r="F64" s="566"/>
      <c r="G64" s="566"/>
      <c r="H64" s="321"/>
      <c r="I64" s="321"/>
      <c r="J64" s="321"/>
      <c r="K64" s="321"/>
      <c r="L64" s="321"/>
      <c r="M64" s="321"/>
      <c r="N64" s="321"/>
      <c r="O64" s="321"/>
      <c r="P64" s="321"/>
    </row>
    <row r="65" spans="1:16" s="322" customFormat="1" ht="6.75" customHeight="1">
      <c r="A65" s="359"/>
      <c r="B65" s="364"/>
      <c r="C65" s="364"/>
      <c r="D65" s="364"/>
      <c r="E65" s="364"/>
      <c r="F65" s="364"/>
      <c r="G65" s="364"/>
      <c r="H65" s="321"/>
      <c r="I65" s="321"/>
      <c r="J65" s="321"/>
      <c r="K65" s="321"/>
      <c r="L65" s="321"/>
      <c r="M65" s="321"/>
      <c r="N65" s="321"/>
      <c r="O65" s="321"/>
      <c r="P65" s="321"/>
    </row>
    <row r="66" spans="1:16" s="363" customFormat="1" ht="12">
      <c r="A66" s="361"/>
      <c r="B66" s="362" t="s">
        <v>359</v>
      </c>
      <c r="C66" s="362"/>
      <c r="D66" s="362"/>
      <c r="E66" s="362"/>
      <c r="F66" s="362"/>
      <c r="G66" s="362"/>
      <c r="H66" s="362"/>
      <c r="I66" s="362"/>
      <c r="J66" s="362"/>
      <c r="K66" s="362"/>
      <c r="L66" s="362"/>
      <c r="M66" s="362"/>
      <c r="N66" s="362"/>
      <c r="O66" s="362"/>
      <c r="P66" s="362"/>
    </row>
    <row r="67" spans="1:16" s="322" customFormat="1" ht="12">
      <c r="A67" s="359"/>
      <c r="B67" s="364" t="s">
        <v>360</v>
      </c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</row>
    <row r="68" spans="1:16" s="322" customFormat="1" ht="12">
      <c r="A68" s="359"/>
      <c r="B68" s="364" t="s">
        <v>361</v>
      </c>
      <c r="C68" s="365"/>
      <c r="D68" s="317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</row>
    <row r="69" spans="1:16" s="322" customFormat="1" ht="12">
      <c r="A69" s="359"/>
      <c r="B69" s="364" t="s">
        <v>362</v>
      </c>
      <c r="C69" s="317"/>
      <c r="D69" s="317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</row>
    <row r="70" spans="1:16" s="322" customFormat="1" ht="7.5" customHeight="1">
      <c r="A70" s="359"/>
      <c r="B70" s="364"/>
      <c r="C70" s="317"/>
      <c r="D70" s="317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</row>
    <row r="71" spans="1:16" s="322" customFormat="1" ht="12"/>
    <row r="72" spans="1:16" s="322" customFormat="1" ht="26.25" customHeight="1"/>
    <row r="73" spans="1:16" s="322" customFormat="1" ht="12"/>
    <row r="74" spans="1:16" s="322" customFormat="1" ht="12"/>
    <row r="75" spans="1:16" s="322" customFormat="1" ht="12"/>
    <row r="76" spans="1:16" s="322" customFormat="1" ht="12"/>
    <row r="77" spans="1:16" s="322" customFormat="1" ht="12"/>
  </sheetData>
  <mergeCells count="25">
    <mergeCell ref="B63:G63"/>
    <mergeCell ref="B64:G64"/>
    <mergeCell ref="M57:O57"/>
    <mergeCell ref="E58:G58"/>
    <mergeCell ref="I58:K58"/>
    <mergeCell ref="M58:O58"/>
    <mergeCell ref="B61:H61"/>
    <mergeCell ref="B62:H62"/>
    <mergeCell ref="B24:D24"/>
    <mergeCell ref="E24:H24"/>
    <mergeCell ref="I24:L24"/>
    <mergeCell ref="M24:P24"/>
    <mergeCell ref="B56:D58"/>
    <mergeCell ref="E56:G56"/>
    <mergeCell ref="I56:K56"/>
    <mergeCell ref="M56:O56"/>
    <mergeCell ref="E57:G57"/>
    <mergeCell ref="I57:K57"/>
    <mergeCell ref="A19:P19"/>
    <mergeCell ref="A20:P20"/>
    <mergeCell ref="B22:P22"/>
    <mergeCell ref="B23:D23"/>
    <mergeCell ref="E23:H23"/>
    <mergeCell ref="I23:L23"/>
    <mergeCell ref="M23:P23"/>
  </mergeCells>
  <printOptions horizontalCentered="1"/>
  <pageMargins left="0.70826771653543308" right="0.70826771653543308" top="0.55118110236220463" bottom="0.55118110236220463" header="0.15748031496062992" footer="0.15748031496062992"/>
  <pageSetup paperSize="9" scale="80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E622-3976-4145-AFAE-3826772F3207}">
  <sheetPr>
    <pageSetUpPr fitToPage="1"/>
  </sheetPr>
  <dimension ref="A1:K53"/>
  <sheetViews>
    <sheetView topLeftCell="A19" workbookViewId="0">
      <selection activeCell="F4" sqref="F4"/>
    </sheetView>
  </sheetViews>
  <sheetFormatPr defaultRowHeight="14.25"/>
  <cols>
    <col min="1" max="1" width="3" customWidth="1"/>
    <col min="2" max="2" width="5.625" customWidth="1"/>
    <col min="3" max="3" width="34" customWidth="1"/>
    <col min="4" max="4" width="8.25" customWidth="1"/>
    <col min="5" max="5" width="11" customWidth="1"/>
    <col min="6" max="6" width="11.25" customWidth="1"/>
    <col min="7" max="7" width="9.625" customWidth="1"/>
    <col min="8" max="8" width="7.125" customWidth="1"/>
    <col min="9" max="9" width="6.875" customWidth="1"/>
    <col min="10" max="1023" width="8.75" customWidth="1"/>
    <col min="1024" max="1024" width="9" customWidth="1"/>
  </cols>
  <sheetData>
    <row r="1" spans="1:10">
      <c r="B1" s="498"/>
      <c r="D1" s="496"/>
      <c r="H1" s="178"/>
      <c r="J1" s="178"/>
    </row>
    <row r="2" spans="1:10" ht="15">
      <c r="B2" s="494" t="s">
        <v>369</v>
      </c>
      <c r="C2" s="176"/>
      <c r="D2" s="176"/>
      <c r="F2" s="176"/>
      <c r="H2" s="177"/>
      <c r="I2" s="178"/>
      <c r="J2" s="178"/>
    </row>
    <row r="3" spans="1:10" ht="15">
      <c r="A3" s="178" t="s">
        <v>302</v>
      </c>
      <c r="B3" s="175"/>
      <c r="C3" s="175"/>
      <c r="D3" s="175"/>
      <c r="E3" s="176"/>
      <c r="F3" s="176"/>
      <c r="G3" s="176"/>
      <c r="H3" s="177"/>
      <c r="I3" s="178"/>
      <c r="J3" s="178"/>
    </row>
    <row r="4" spans="1:10" ht="15">
      <c r="A4" s="178" t="s">
        <v>303</v>
      </c>
      <c r="B4" s="175"/>
      <c r="C4" s="175"/>
      <c r="D4" s="175"/>
      <c r="E4" s="176"/>
      <c r="F4" s="176"/>
      <c r="G4" s="176"/>
      <c r="H4" s="177"/>
      <c r="I4" s="178"/>
      <c r="J4" s="178"/>
    </row>
    <row r="5" spans="1:10" ht="15">
      <c r="A5" s="178" t="s">
        <v>304</v>
      </c>
      <c r="B5" s="175"/>
      <c r="C5" s="175"/>
      <c r="D5" s="175"/>
      <c r="E5" s="176"/>
      <c r="F5" s="176"/>
      <c r="G5" s="176"/>
      <c r="H5" s="177"/>
      <c r="I5" s="178"/>
      <c r="J5" s="178"/>
    </row>
    <row r="6" spans="1:10" ht="15">
      <c r="A6" s="178" t="s">
        <v>305</v>
      </c>
      <c r="B6" s="175"/>
      <c r="C6" s="175"/>
      <c r="D6" s="175"/>
      <c r="E6" s="176"/>
      <c r="F6" s="176"/>
      <c r="G6" s="176"/>
      <c r="H6" s="177"/>
      <c r="I6" s="178"/>
      <c r="J6" s="178"/>
    </row>
    <row r="7" spans="1:10" ht="15">
      <c r="A7" s="178"/>
      <c r="B7" s="175"/>
      <c r="C7" s="175"/>
      <c r="D7" s="175"/>
      <c r="E7" s="176"/>
      <c r="F7" s="176"/>
      <c r="G7" s="176"/>
      <c r="H7" s="177"/>
      <c r="I7" s="178"/>
      <c r="J7" s="178"/>
    </row>
    <row r="8" spans="1:10" s="369" customFormat="1" ht="15.75">
      <c r="A8" s="174" t="s">
        <v>306</v>
      </c>
      <c r="B8" s="175"/>
      <c r="C8" s="175"/>
      <c r="D8" s="175"/>
      <c r="E8" s="176"/>
      <c r="F8" s="181"/>
      <c r="G8" s="181"/>
      <c r="H8" s="181"/>
      <c r="I8" s="181"/>
      <c r="J8" s="181"/>
    </row>
    <row r="9" spans="1:10" s="369" customFormat="1" ht="15">
      <c r="A9" s="180" t="s">
        <v>567</v>
      </c>
      <c r="B9" s="180"/>
      <c r="C9" s="181"/>
      <c r="D9" s="181"/>
      <c r="E9" s="181"/>
      <c r="F9" s="181"/>
      <c r="G9" s="181"/>
      <c r="H9" s="181"/>
      <c r="I9" s="181"/>
      <c r="J9" s="181"/>
    </row>
    <row r="10" spans="1:10" s="369" customFormat="1" ht="15">
      <c r="A10" s="180" t="s">
        <v>567</v>
      </c>
      <c r="B10" s="180"/>
      <c r="C10" s="181"/>
      <c r="D10" s="181"/>
      <c r="E10" s="181"/>
      <c r="F10" s="181"/>
      <c r="G10" s="181"/>
      <c r="H10" s="181"/>
      <c r="I10" s="181"/>
      <c r="J10" s="181"/>
    </row>
    <row r="11" spans="1:10" s="369" customFormat="1" ht="12" customHeight="1">
      <c r="A11" s="183" t="s">
        <v>568</v>
      </c>
      <c r="B11" s="183"/>
      <c r="C11" s="183"/>
      <c r="D11" s="183"/>
      <c r="E11" s="181"/>
      <c r="F11"/>
      <c r="G11" s="181"/>
      <c r="H11" s="181"/>
      <c r="I11" s="181"/>
      <c r="J11" s="181"/>
    </row>
    <row r="12" spans="1:10" s="369" customFormat="1" ht="15">
      <c r="A12" s="180" t="s">
        <v>569</v>
      </c>
      <c r="B12" s="180"/>
      <c r="C12" s="181"/>
      <c r="D12" s="181"/>
      <c r="E12"/>
      <c r="F12" s="259"/>
      <c r="G12" s="259"/>
      <c r="H12" s="259"/>
      <c r="I12" s="259"/>
      <c r="J12" s="367"/>
    </row>
    <row r="13" spans="1:10">
      <c r="A13" s="180" t="s">
        <v>570</v>
      </c>
      <c r="B13" s="180"/>
      <c r="E13" s="181"/>
      <c r="F13" s="182"/>
      <c r="G13" s="187"/>
      <c r="H13" s="178"/>
      <c r="I13" s="178"/>
      <c r="J13" s="178"/>
    </row>
    <row r="14" spans="1:10" ht="15">
      <c r="A14" s="180"/>
      <c r="B14" s="181"/>
      <c r="C14" s="181"/>
      <c r="D14" s="181"/>
      <c r="E14" s="182"/>
      <c r="F14" s="178"/>
      <c r="G14" s="178"/>
      <c r="H14" s="177"/>
      <c r="I14" s="178"/>
      <c r="J14" s="178"/>
    </row>
    <row r="15" spans="1:10" ht="15">
      <c r="A15" s="495" t="s">
        <v>561</v>
      </c>
      <c r="B15" s="178"/>
      <c r="C15" s="178"/>
      <c r="D15" s="178"/>
      <c r="E15" s="178"/>
      <c r="F15" s="182"/>
      <c r="G15" s="187"/>
      <c r="H15" s="178"/>
      <c r="I15" s="178"/>
      <c r="J15" s="178"/>
    </row>
    <row r="16" spans="1:10">
      <c r="A16" s="180"/>
      <c r="B16" s="181"/>
      <c r="C16" s="181"/>
      <c r="D16" s="181"/>
      <c r="E16" s="182"/>
      <c r="F16" s="182"/>
      <c r="G16" s="187"/>
      <c r="H16" s="178"/>
      <c r="I16" s="178"/>
      <c r="J16" s="178"/>
    </row>
    <row r="17" spans="1:10">
      <c r="A17" s="180"/>
      <c r="B17" s="181"/>
      <c r="C17" s="181"/>
      <c r="D17" s="181"/>
      <c r="E17" s="182"/>
      <c r="F17" s="182"/>
      <c r="G17" s="187"/>
      <c r="H17" s="178"/>
      <c r="I17" s="178"/>
      <c r="J17" s="178"/>
    </row>
    <row r="18" spans="1:10">
      <c r="A18" s="180" t="s">
        <v>500</v>
      </c>
      <c r="B18" s="181"/>
      <c r="C18" s="181"/>
      <c r="D18" s="181"/>
      <c r="E18" s="182"/>
      <c r="F18" s="182"/>
      <c r="G18" s="187"/>
      <c r="H18" s="178"/>
      <c r="I18" s="178"/>
      <c r="J18" s="178"/>
    </row>
    <row r="19" spans="1:10">
      <c r="A19" s="180" t="s">
        <v>308</v>
      </c>
      <c r="B19" s="181"/>
      <c r="C19" s="181"/>
      <c r="D19" s="181"/>
      <c r="E19" s="182"/>
      <c r="F19" s="186"/>
      <c r="G19" s="187"/>
      <c r="H19" s="178"/>
      <c r="I19" s="178"/>
      <c r="J19" s="178"/>
    </row>
    <row r="20" spans="1:10">
      <c r="A20" s="543" t="s">
        <v>309</v>
      </c>
      <c r="B20" s="543"/>
      <c r="C20" s="543"/>
      <c r="D20" s="543"/>
      <c r="E20" s="543"/>
      <c r="F20" s="543"/>
      <c r="G20" s="543"/>
      <c r="H20" s="543"/>
      <c r="I20" s="543"/>
      <c r="J20" s="543"/>
    </row>
    <row r="21" spans="1:10" hidden="1">
      <c r="A21" s="544" t="s">
        <v>501</v>
      </c>
      <c r="B21" s="544"/>
      <c r="C21" s="544"/>
      <c r="D21" s="544"/>
      <c r="E21" s="544"/>
      <c r="F21" s="544"/>
      <c r="G21" s="544"/>
      <c r="H21" s="544"/>
      <c r="I21" s="544"/>
      <c r="J21" s="544"/>
    </row>
    <row r="22" spans="1:10">
      <c r="A22" s="176"/>
      <c r="B22" s="176"/>
      <c r="C22" s="176"/>
      <c r="D22" s="176"/>
      <c r="E22" s="176"/>
      <c r="F22" s="176"/>
      <c r="G22" s="176"/>
      <c r="H22" s="176"/>
      <c r="I22" s="176"/>
      <c r="J22" s="178"/>
    </row>
    <row r="23" spans="1:10" ht="30" customHeight="1">
      <c r="A23" s="192"/>
      <c r="B23" s="569" t="s">
        <v>502</v>
      </c>
      <c r="C23" s="569"/>
      <c r="D23" s="569"/>
      <c r="E23" s="569"/>
      <c r="F23" s="569"/>
      <c r="G23" s="569"/>
      <c r="H23" s="569"/>
      <c r="I23" s="569"/>
      <c r="J23" s="178"/>
    </row>
    <row r="24" spans="1:10">
      <c r="A24" s="219"/>
      <c r="B24" s="570" t="s">
        <v>7</v>
      </c>
      <c r="C24" s="570"/>
      <c r="D24" s="570"/>
      <c r="E24" s="570"/>
      <c r="F24" s="570"/>
      <c r="G24" s="570"/>
      <c r="H24" s="370">
        <v>151</v>
      </c>
      <c r="I24" s="370">
        <v>152</v>
      </c>
      <c r="J24" s="178"/>
    </row>
    <row r="25" spans="1:10">
      <c r="A25" s="220"/>
      <c r="B25" s="570" t="s">
        <v>312</v>
      </c>
      <c r="C25" s="570"/>
      <c r="D25" s="570"/>
      <c r="E25" s="570"/>
      <c r="F25" s="570"/>
      <c r="G25" s="570"/>
      <c r="H25" s="370" t="s">
        <v>313</v>
      </c>
      <c r="I25" s="370" t="s">
        <v>313</v>
      </c>
      <c r="J25" s="178"/>
    </row>
    <row r="26" spans="1:10" ht="59.25" customHeight="1">
      <c r="A26" s="221"/>
      <c r="B26" s="371" t="s">
        <v>317</v>
      </c>
      <c r="C26" s="372" t="s">
        <v>318</v>
      </c>
      <c r="D26" s="373" t="s">
        <v>319</v>
      </c>
      <c r="E26" s="374" t="s">
        <v>320</v>
      </c>
      <c r="F26" s="374" t="s">
        <v>353</v>
      </c>
      <c r="G26" s="375" t="s">
        <v>169</v>
      </c>
      <c r="H26" s="376" t="s">
        <v>323</v>
      </c>
      <c r="I26" s="376" t="s">
        <v>323</v>
      </c>
      <c r="J26" s="178"/>
    </row>
    <row r="27" spans="1:10">
      <c r="A27" s="208"/>
      <c r="B27" s="377" t="s">
        <v>324</v>
      </c>
      <c r="C27" s="378" t="s">
        <v>328</v>
      </c>
      <c r="D27" s="379" t="s">
        <v>329</v>
      </c>
      <c r="E27" s="380">
        <v>0</v>
      </c>
      <c r="F27" s="380">
        <v>0</v>
      </c>
      <c r="G27" s="381">
        <v>0</v>
      </c>
      <c r="H27" s="382">
        <v>0.36458333333333331</v>
      </c>
      <c r="I27" s="382">
        <v>0.58680555555555558</v>
      </c>
      <c r="J27" s="178"/>
    </row>
    <row r="28" spans="1:10">
      <c r="A28" s="208"/>
      <c r="B28" s="377" t="s">
        <v>327</v>
      </c>
      <c r="C28" s="378" t="s">
        <v>503</v>
      </c>
      <c r="D28" s="379" t="s">
        <v>326</v>
      </c>
      <c r="E28" s="383">
        <v>2</v>
      </c>
      <c r="F28" s="380">
        <f t="shared" ref="F28:F38" si="0">F27+E28</f>
        <v>2</v>
      </c>
      <c r="G28" s="384">
        <v>2.0833333333333333E-3</v>
      </c>
      <c r="H28" s="382">
        <f t="shared" ref="H28:H38" si="1">H27+G28</f>
        <v>0.36666666666666664</v>
      </c>
      <c r="I28" s="382">
        <f t="shared" ref="I28:I38" si="2">I27+G28</f>
        <v>0.58888888888888891</v>
      </c>
      <c r="J28" s="178"/>
    </row>
    <row r="29" spans="1:10">
      <c r="A29" s="208"/>
      <c r="B29" s="377" t="s">
        <v>332</v>
      </c>
      <c r="C29" s="378" t="s">
        <v>504</v>
      </c>
      <c r="D29" s="379" t="s">
        <v>326</v>
      </c>
      <c r="E29" s="383">
        <v>2.6</v>
      </c>
      <c r="F29" s="380">
        <f t="shared" si="0"/>
        <v>4.5999999999999996</v>
      </c>
      <c r="G29" s="384">
        <v>2.0833333333333333E-3</v>
      </c>
      <c r="H29" s="382">
        <f t="shared" si="1"/>
        <v>0.36874999999999997</v>
      </c>
      <c r="I29" s="382">
        <f t="shared" si="2"/>
        <v>0.59097222222222223</v>
      </c>
      <c r="J29" s="178"/>
    </row>
    <row r="30" spans="1:10">
      <c r="A30" s="208"/>
      <c r="B30" s="377" t="s">
        <v>334</v>
      </c>
      <c r="C30" s="378" t="s">
        <v>505</v>
      </c>
      <c r="D30" s="379" t="s">
        <v>326</v>
      </c>
      <c r="E30" s="383">
        <v>1.2</v>
      </c>
      <c r="F30" s="380">
        <f t="shared" si="0"/>
        <v>5.8</v>
      </c>
      <c r="G30" s="381">
        <v>6.9444444444444436E-4</v>
      </c>
      <c r="H30" s="382">
        <f t="shared" si="1"/>
        <v>0.36944444444444441</v>
      </c>
      <c r="I30" s="382">
        <f t="shared" si="2"/>
        <v>0.59166666666666667</v>
      </c>
      <c r="J30" s="178"/>
    </row>
    <row r="31" spans="1:10">
      <c r="A31" s="208"/>
      <c r="B31" s="377" t="s">
        <v>337</v>
      </c>
      <c r="C31" s="378" t="s">
        <v>506</v>
      </c>
      <c r="D31" s="379" t="s">
        <v>329</v>
      </c>
      <c r="E31" s="383">
        <v>0.7</v>
      </c>
      <c r="F31" s="380">
        <f t="shared" si="0"/>
        <v>6.5</v>
      </c>
      <c r="G31" s="384">
        <v>6.9444444444444436E-4</v>
      </c>
      <c r="H31" s="382">
        <f t="shared" si="1"/>
        <v>0.37013888888888885</v>
      </c>
      <c r="I31" s="382">
        <f t="shared" si="2"/>
        <v>0.59236111111111112</v>
      </c>
      <c r="J31" s="178"/>
    </row>
    <row r="32" spans="1:10">
      <c r="A32" s="208"/>
      <c r="B32" s="377" t="s">
        <v>339</v>
      </c>
      <c r="C32" s="378" t="s">
        <v>507</v>
      </c>
      <c r="D32" s="379" t="s">
        <v>336</v>
      </c>
      <c r="E32" s="383">
        <v>0.6</v>
      </c>
      <c r="F32" s="380">
        <f t="shared" si="0"/>
        <v>7.1</v>
      </c>
      <c r="G32" s="384">
        <v>6.9444444444444436E-4</v>
      </c>
      <c r="H32" s="382">
        <f t="shared" si="1"/>
        <v>0.37083333333333329</v>
      </c>
      <c r="I32" s="382">
        <f t="shared" si="2"/>
        <v>0.59305555555555556</v>
      </c>
      <c r="J32" s="178"/>
    </row>
    <row r="33" spans="1:11">
      <c r="A33" s="208"/>
      <c r="B33" s="377" t="s">
        <v>341</v>
      </c>
      <c r="C33" s="378" t="s">
        <v>508</v>
      </c>
      <c r="D33" s="379" t="s">
        <v>336</v>
      </c>
      <c r="E33" s="383">
        <v>1.1000000000000001</v>
      </c>
      <c r="F33" s="380">
        <f t="shared" si="0"/>
        <v>8.1999999999999993</v>
      </c>
      <c r="G33" s="381">
        <v>6.9444444444444436E-4</v>
      </c>
      <c r="H33" s="382">
        <f t="shared" si="1"/>
        <v>0.37152777777777773</v>
      </c>
      <c r="I33" s="382">
        <f t="shared" si="2"/>
        <v>0.59375</v>
      </c>
      <c r="J33" s="178"/>
      <c r="K33" s="293"/>
    </row>
    <row r="34" spans="1:11">
      <c r="A34" s="208"/>
      <c r="B34" s="377" t="s">
        <v>343</v>
      </c>
      <c r="C34" s="378" t="s">
        <v>509</v>
      </c>
      <c r="D34" s="379" t="s">
        <v>326</v>
      </c>
      <c r="E34" s="383">
        <v>1.7</v>
      </c>
      <c r="F34" s="380">
        <f t="shared" si="0"/>
        <v>9.8999999999999986</v>
      </c>
      <c r="G34" s="384">
        <v>1.3888888888888887E-3</v>
      </c>
      <c r="H34" s="382">
        <f t="shared" si="1"/>
        <v>0.37291666666666662</v>
      </c>
      <c r="I34" s="382">
        <f t="shared" si="2"/>
        <v>0.59513888888888888</v>
      </c>
      <c r="J34" s="178"/>
    </row>
    <row r="35" spans="1:11">
      <c r="A35" s="208"/>
      <c r="B35" s="377" t="s">
        <v>345</v>
      </c>
      <c r="C35" s="378" t="s">
        <v>510</v>
      </c>
      <c r="D35" s="379" t="s">
        <v>326</v>
      </c>
      <c r="E35" s="383">
        <v>1.4</v>
      </c>
      <c r="F35" s="380">
        <f t="shared" si="0"/>
        <v>11.299999999999999</v>
      </c>
      <c r="G35" s="384">
        <v>1.3888888888888887E-3</v>
      </c>
      <c r="H35" s="382">
        <f t="shared" si="1"/>
        <v>0.3743055555555555</v>
      </c>
      <c r="I35" s="382">
        <f t="shared" si="2"/>
        <v>0.59652777777777777</v>
      </c>
      <c r="J35" s="178"/>
    </row>
    <row r="36" spans="1:11">
      <c r="A36" s="208"/>
      <c r="B36" s="377" t="s">
        <v>347</v>
      </c>
      <c r="C36" s="378" t="s">
        <v>511</v>
      </c>
      <c r="D36" s="379" t="s">
        <v>329</v>
      </c>
      <c r="E36" s="383">
        <v>1.3</v>
      </c>
      <c r="F36" s="380">
        <f t="shared" si="0"/>
        <v>12.6</v>
      </c>
      <c r="G36" s="381">
        <v>6.9444444444444436E-4</v>
      </c>
      <c r="H36" s="382">
        <f t="shared" si="1"/>
        <v>0.37499999999999994</v>
      </c>
      <c r="I36" s="382">
        <f t="shared" si="2"/>
        <v>0.59722222222222221</v>
      </c>
      <c r="J36" s="178"/>
    </row>
    <row r="37" spans="1:11">
      <c r="A37" s="208"/>
      <c r="B37" s="377" t="s">
        <v>349</v>
      </c>
      <c r="C37" s="378" t="s">
        <v>512</v>
      </c>
      <c r="D37" s="379" t="s">
        <v>329</v>
      </c>
      <c r="E37" s="383">
        <v>1.2</v>
      </c>
      <c r="F37" s="380">
        <f t="shared" si="0"/>
        <v>13.799999999999999</v>
      </c>
      <c r="G37" s="384">
        <v>6.9444444444444436E-4</v>
      </c>
      <c r="H37" s="382">
        <f t="shared" si="1"/>
        <v>0.37569444444444439</v>
      </c>
      <c r="I37" s="382">
        <f t="shared" si="2"/>
        <v>0.59791666666666665</v>
      </c>
      <c r="J37" s="178"/>
    </row>
    <row r="38" spans="1:11">
      <c r="A38" s="208"/>
      <c r="B38" s="377" t="s">
        <v>396</v>
      </c>
      <c r="C38" s="378" t="s">
        <v>328</v>
      </c>
      <c r="D38" s="379" t="s">
        <v>329</v>
      </c>
      <c r="E38" s="383">
        <v>0.7</v>
      </c>
      <c r="F38" s="380">
        <f t="shared" si="0"/>
        <v>14.499999999999998</v>
      </c>
      <c r="G38" s="384">
        <v>6.9444444444444436E-4</v>
      </c>
      <c r="H38" s="382">
        <f t="shared" si="1"/>
        <v>0.37638888888888883</v>
      </c>
      <c r="I38" s="382">
        <f t="shared" si="2"/>
        <v>0.59861111111111109</v>
      </c>
      <c r="J38" s="178"/>
    </row>
    <row r="39" spans="1:11">
      <c r="A39" s="227"/>
      <c r="B39" s="570" t="s">
        <v>169</v>
      </c>
      <c r="C39" s="570"/>
      <c r="D39" s="570"/>
      <c r="E39" s="570"/>
      <c r="F39" s="570"/>
      <c r="G39" s="570"/>
      <c r="H39" s="385">
        <f>H38-H27</f>
        <v>1.1805555555555514E-2</v>
      </c>
      <c r="I39" s="386">
        <f>I38-I27</f>
        <v>1.1805555555555514E-2</v>
      </c>
      <c r="J39" s="178"/>
    </row>
    <row r="40" spans="1:11">
      <c r="A40" s="227"/>
      <c r="B40" s="570" t="s">
        <v>351</v>
      </c>
      <c r="C40" s="570"/>
      <c r="D40" s="570"/>
      <c r="E40" s="570"/>
      <c r="F40" s="570"/>
      <c r="G40" s="570"/>
      <c r="H40" s="387">
        <v>51.2</v>
      </c>
      <c r="I40" s="383">
        <v>51.2</v>
      </c>
      <c r="J40" s="178"/>
    </row>
    <row r="41" spans="1:11">
      <c r="A41" s="227"/>
      <c r="B41" s="570" t="s">
        <v>352</v>
      </c>
      <c r="C41" s="570"/>
      <c r="D41" s="570"/>
      <c r="E41" s="570"/>
      <c r="F41" s="570"/>
      <c r="G41" s="570"/>
      <c r="H41" s="388">
        <v>12</v>
      </c>
      <c r="I41" s="379">
        <v>12</v>
      </c>
      <c r="J41" s="178"/>
    </row>
    <row r="42" spans="1:11">
      <c r="A42" s="233"/>
      <c r="B42" s="234" t="s">
        <v>354</v>
      </c>
      <c r="C42" s="176"/>
      <c r="D42" s="176"/>
      <c r="E42" s="178"/>
      <c r="F42" s="178"/>
      <c r="G42" s="178"/>
      <c r="H42" s="178"/>
      <c r="I42" s="178"/>
      <c r="J42" s="178"/>
    </row>
    <row r="43" spans="1:11" ht="13.5" customHeight="1">
      <c r="A43" s="208"/>
      <c r="B43" s="235"/>
      <c r="C43" s="236"/>
      <c r="D43" s="236"/>
      <c r="E43" s="178"/>
      <c r="F43" s="178"/>
      <c r="G43" s="178"/>
      <c r="H43" s="178"/>
      <c r="I43" s="178"/>
      <c r="J43" s="178"/>
    </row>
    <row r="44" spans="1:11" s="239" customFormat="1" ht="15">
      <c r="A44" s="389"/>
      <c r="B44" s="571" t="s">
        <v>355</v>
      </c>
      <c r="C44" s="571"/>
      <c r="D44" s="571"/>
      <c r="E44" s="571"/>
      <c r="F44" s="571"/>
      <c r="G44" s="571"/>
      <c r="H44" s="571"/>
      <c r="I44" s="174"/>
      <c r="J44" s="174"/>
    </row>
    <row r="45" spans="1:11">
      <c r="A45" s="208"/>
      <c r="B45" s="572" t="s">
        <v>356</v>
      </c>
      <c r="C45" s="572"/>
      <c r="D45" s="572"/>
      <c r="E45" s="572"/>
      <c r="F45" s="572"/>
      <c r="G45" s="572"/>
      <c r="H45" s="572"/>
      <c r="I45" s="178"/>
      <c r="J45" s="178"/>
    </row>
    <row r="46" spans="1:11">
      <c r="A46" s="208"/>
      <c r="B46" s="241"/>
      <c r="C46" s="241"/>
      <c r="D46" s="241"/>
      <c r="E46" s="241"/>
      <c r="F46" s="241"/>
      <c r="G46" s="241"/>
      <c r="H46" s="241"/>
      <c r="I46" s="178"/>
      <c r="J46" s="178"/>
    </row>
    <row r="47" spans="1:11" s="239" customFormat="1" ht="15">
      <c r="A47" s="389"/>
      <c r="B47" s="390" t="s">
        <v>359</v>
      </c>
      <c r="C47" s="390"/>
      <c r="D47" s="390"/>
      <c r="E47" s="390"/>
      <c r="F47" s="390"/>
      <c r="G47" s="390"/>
      <c r="H47" s="390"/>
      <c r="I47" s="390"/>
      <c r="J47" s="390"/>
    </row>
    <row r="48" spans="1:11">
      <c r="A48" s="208"/>
      <c r="B48" s="241" t="s">
        <v>360</v>
      </c>
      <c r="C48" s="241"/>
      <c r="D48" s="241"/>
      <c r="E48" s="241"/>
      <c r="F48" s="241"/>
      <c r="G48" s="241"/>
      <c r="H48" s="241"/>
      <c r="I48" s="241"/>
      <c r="J48" s="241"/>
    </row>
    <row r="49" spans="1:10">
      <c r="A49" s="208"/>
      <c r="B49" s="241" t="s">
        <v>361</v>
      </c>
      <c r="C49" s="391"/>
      <c r="D49" s="236"/>
      <c r="E49" s="178"/>
      <c r="F49" s="178"/>
      <c r="G49" s="178"/>
      <c r="H49" s="178"/>
      <c r="I49" s="178"/>
      <c r="J49" s="178"/>
    </row>
    <row r="50" spans="1:10">
      <c r="A50" s="208"/>
      <c r="B50" s="241" t="s">
        <v>362</v>
      </c>
      <c r="C50" s="236"/>
      <c r="D50" s="236"/>
      <c r="E50" s="178"/>
      <c r="F50" s="178"/>
      <c r="G50" s="178"/>
      <c r="H50" s="178"/>
      <c r="I50" s="178"/>
      <c r="J50" s="178"/>
    </row>
    <row r="52" spans="1:10" ht="15">
      <c r="A52" s="239"/>
    </row>
    <row r="53" spans="1:10" ht="23.25" customHeight="1">
      <c r="A53" s="239"/>
    </row>
  </sheetData>
  <mergeCells count="10">
    <mergeCell ref="B39:G39"/>
    <mergeCell ref="B40:G40"/>
    <mergeCell ref="B41:G41"/>
    <mergeCell ref="B44:H44"/>
    <mergeCell ref="B45:H45"/>
    <mergeCell ref="A20:J20"/>
    <mergeCell ref="A21:J21"/>
    <mergeCell ref="B23:I23"/>
    <mergeCell ref="B24:G24"/>
    <mergeCell ref="B25:G25"/>
  </mergeCells>
  <printOptions horizontalCentered="1"/>
  <pageMargins left="0.25" right="0.25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160C-0BD7-49DE-8423-B9E5CEBB9E4B}">
  <dimension ref="A1:BL52"/>
  <sheetViews>
    <sheetView workbookViewId="0"/>
  </sheetViews>
  <sheetFormatPr defaultRowHeight="12.75" customHeight="1"/>
  <cols>
    <col min="1" max="1" width="3" style="1" customWidth="1"/>
    <col min="2" max="2" width="4.125" style="1" customWidth="1"/>
    <col min="3" max="3" width="3" style="1" customWidth="1"/>
    <col min="4" max="5" width="4.25" style="1" customWidth="1"/>
    <col min="6" max="6" width="6.75" style="3" customWidth="1"/>
    <col min="7" max="7" width="6.5" style="3" customWidth="1"/>
    <col min="8" max="8" width="6.75" style="3" customWidth="1"/>
    <col min="9" max="9" width="3.875" style="4" customWidth="1"/>
    <col min="10" max="10" width="29.875" style="1" customWidth="1"/>
    <col min="11" max="11" width="5" style="4" customWidth="1"/>
    <col min="12" max="12" width="6.5" style="3" customWidth="1"/>
    <col min="13" max="13" width="7" style="3" customWidth="1"/>
    <col min="14" max="15" width="4.75" style="1" customWidth="1"/>
    <col min="16" max="18" width="6.875" style="1" customWidth="1"/>
    <col min="19" max="20" width="4.75" style="1" customWidth="1"/>
    <col min="21" max="21" width="6.875" style="1" customWidth="1"/>
    <col min="22" max="22" width="3" style="1" customWidth="1"/>
    <col min="23" max="64" width="8.375" style="1" customWidth="1"/>
    <col min="65" max="1023" width="8.375" customWidth="1"/>
    <col min="1024" max="1024" width="9" customWidth="1"/>
  </cols>
  <sheetData>
    <row r="1" spans="1:22" ht="12.75" customHeight="1">
      <c r="A1" s="14"/>
      <c r="B1" s="66"/>
      <c r="C1" s="517" t="s">
        <v>0</v>
      </c>
      <c r="D1" s="517"/>
      <c r="E1" s="517"/>
      <c r="F1" s="517"/>
      <c r="G1" s="517"/>
      <c r="H1" s="517"/>
      <c r="I1" s="518" t="s">
        <v>56</v>
      </c>
      <c r="J1" s="518"/>
      <c r="K1" s="511"/>
      <c r="L1" s="511"/>
      <c r="M1" s="511"/>
      <c r="N1" s="522" t="s">
        <v>2</v>
      </c>
      <c r="O1" s="522"/>
      <c r="P1" s="522"/>
      <c r="Q1" s="522"/>
      <c r="R1" s="522"/>
      <c r="S1" s="522"/>
      <c r="T1" s="522"/>
      <c r="U1" s="522"/>
      <c r="V1" s="522"/>
    </row>
    <row r="2" spans="1:22" ht="12.75" customHeight="1">
      <c r="A2" s="14"/>
      <c r="B2" s="2"/>
      <c r="C2" s="517"/>
      <c r="D2" s="517"/>
      <c r="E2" s="517"/>
      <c r="F2" s="517"/>
      <c r="G2" s="517"/>
      <c r="H2" s="517"/>
      <c r="I2" s="518"/>
      <c r="J2" s="518"/>
      <c r="K2" s="511"/>
      <c r="L2" s="511"/>
      <c r="M2" s="511"/>
      <c r="N2" s="522"/>
      <c r="O2" s="522"/>
      <c r="P2" s="522"/>
      <c r="Q2" s="522"/>
      <c r="R2" s="522"/>
      <c r="S2" s="522"/>
      <c r="T2" s="522"/>
      <c r="U2" s="522"/>
      <c r="V2" s="522"/>
    </row>
    <row r="3" spans="1:22" ht="12.75" customHeight="1">
      <c r="A3" s="14"/>
      <c r="B3" s="2"/>
      <c r="C3" s="517"/>
      <c r="D3" s="517"/>
      <c r="E3" s="517"/>
      <c r="F3" s="517"/>
      <c r="G3" s="517"/>
      <c r="H3" s="517"/>
      <c r="I3" s="518"/>
      <c r="J3" s="518"/>
      <c r="K3" s="511"/>
      <c r="L3" s="511"/>
      <c r="M3" s="511"/>
      <c r="N3" s="522"/>
      <c r="O3" s="522"/>
      <c r="P3" s="522"/>
      <c r="Q3" s="522"/>
      <c r="R3" s="522"/>
      <c r="S3" s="522"/>
      <c r="T3" s="522"/>
      <c r="U3" s="522"/>
      <c r="V3" s="522"/>
    </row>
    <row r="4" spans="1:22" ht="12.75" customHeight="1">
      <c r="A4" s="14"/>
      <c r="B4" s="2"/>
      <c r="C4" s="517"/>
      <c r="D4" s="517"/>
      <c r="E4" s="517"/>
      <c r="F4" s="517"/>
      <c r="G4" s="517"/>
      <c r="H4" s="517"/>
      <c r="I4" s="518"/>
      <c r="J4" s="518"/>
      <c r="K4" s="511"/>
      <c r="L4" s="511"/>
      <c r="M4" s="511"/>
      <c r="N4" s="522"/>
      <c r="O4" s="522"/>
      <c r="P4" s="522"/>
      <c r="Q4" s="522"/>
      <c r="R4" s="522"/>
      <c r="S4" s="522"/>
      <c r="T4" s="522"/>
      <c r="U4" s="522"/>
      <c r="V4" s="522"/>
    </row>
    <row r="5" spans="1:22" ht="16.5" customHeight="1">
      <c r="A5" s="14"/>
      <c r="B5" s="2"/>
      <c r="C5" s="517"/>
      <c r="D5" s="517"/>
      <c r="E5" s="517"/>
      <c r="F5" s="517"/>
      <c r="G5" s="517"/>
      <c r="H5" s="517"/>
      <c r="I5" s="518"/>
      <c r="J5" s="518"/>
      <c r="K5" s="511"/>
      <c r="L5" s="511"/>
      <c r="M5" s="511"/>
      <c r="N5" s="522"/>
      <c r="O5" s="522"/>
      <c r="P5" s="522"/>
      <c r="Q5" s="522"/>
      <c r="R5" s="522"/>
      <c r="S5" s="522"/>
      <c r="T5" s="522"/>
      <c r="U5" s="522"/>
      <c r="V5" s="522"/>
    </row>
    <row r="6" spans="1:22" ht="16.5" customHeight="1">
      <c r="A6" s="14"/>
      <c r="B6" s="2"/>
      <c r="C6" s="517"/>
      <c r="D6" s="517"/>
      <c r="E6" s="517"/>
      <c r="F6" s="517"/>
      <c r="G6" s="517"/>
      <c r="H6" s="517"/>
      <c r="I6" s="518"/>
      <c r="J6" s="518"/>
      <c r="K6" s="511"/>
      <c r="L6" s="511"/>
      <c r="M6" s="511"/>
      <c r="N6" s="522"/>
      <c r="O6" s="522"/>
      <c r="P6" s="522"/>
      <c r="Q6" s="522"/>
      <c r="R6" s="522"/>
      <c r="S6" s="522"/>
      <c r="T6" s="522"/>
      <c r="U6" s="522"/>
      <c r="V6" s="522"/>
    </row>
    <row r="7" spans="1:22" s="22" customFormat="1" ht="12" customHeight="1">
      <c r="A7" s="67"/>
      <c r="B7" s="1"/>
      <c r="C7" s="9"/>
      <c r="D7" s="3"/>
      <c r="E7" s="3"/>
      <c r="F7" s="68"/>
      <c r="G7" s="68"/>
      <c r="H7" s="68"/>
      <c r="I7" s="68"/>
      <c r="J7" s="68"/>
      <c r="K7" s="68"/>
      <c r="L7" s="3"/>
      <c r="M7" s="3"/>
      <c r="N7" s="1"/>
      <c r="O7" s="1"/>
      <c r="P7" s="1"/>
      <c r="Q7" s="1"/>
      <c r="R7" s="1"/>
      <c r="S7" s="1"/>
      <c r="T7" s="1"/>
      <c r="U7" s="1"/>
      <c r="V7" s="1"/>
    </row>
    <row r="8" spans="1:22" s="2" customFormat="1" ht="13.5" customHeight="1">
      <c r="A8" s="1"/>
      <c r="C8" s="1" t="s">
        <v>3</v>
      </c>
      <c r="D8" s="3"/>
      <c r="E8" s="3"/>
      <c r="F8" s="10"/>
      <c r="G8" s="10"/>
      <c r="H8" s="10"/>
      <c r="I8" s="10"/>
      <c r="J8" s="10"/>
      <c r="K8" s="69"/>
      <c r="L8" s="12"/>
      <c r="M8" s="3"/>
      <c r="N8" s="1"/>
      <c r="O8" s="1"/>
      <c r="P8" s="1"/>
      <c r="Q8" s="1"/>
      <c r="R8" s="1"/>
      <c r="S8" s="1"/>
      <c r="T8" s="1"/>
      <c r="U8" s="1"/>
      <c r="V8" s="1"/>
    </row>
    <row r="9" spans="1:22" s="2" customFormat="1" ht="16.5" customHeight="1">
      <c r="A9" s="1"/>
      <c r="C9" s="1" t="s">
        <v>4</v>
      </c>
      <c r="D9" s="3"/>
      <c r="E9" s="3"/>
      <c r="F9" s="10"/>
      <c r="G9" s="10"/>
      <c r="H9" s="10"/>
      <c r="I9" s="10"/>
      <c r="J9" s="10"/>
      <c r="K9" s="10"/>
      <c r="L9" s="13"/>
      <c r="M9" s="3"/>
      <c r="N9" s="1"/>
      <c r="O9" s="1"/>
      <c r="P9" s="1"/>
      <c r="Q9" s="1"/>
      <c r="R9" s="1"/>
      <c r="S9" s="1"/>
      <c r="T9" s="1"/>
      <c r="U9" s="1"/>
      <c r="V9" s="1"/>
    </row>
    <row r="10" spans="1:22" ht="16.5" customHeight="1">
      <c r="C10" s="2"/>
      <c r="D10" s="3"/>
      <c r="E10" s="3"/>
      <c r="H10" s="10"/>
      <c r="I10" s="69"/>
      <c r="J10" s="10"/>
      <c r="K10" s="3"/>
    </row>
    <row r="11" spans="1:22" ht="16.5" customHeight="1">
      <c r="C11" s="510" t="s">
        <v>57</v>
      </c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</row>
    <row r="12" spans="1:22" ht="16.5" customHeight="1" thickBot="1">
      <c r="C12" s="523"/>
      <c r="D12" s="514">
        <v>3001</v>
      </c>
      <c r="E12" s="514"/>
      <c r="F12" s="514"/>
      <c r="G12" s="514"/>
      <c r="H12" s="514"/>
      <c r="I12" s="524" t="s">
        <v>7</v>
      </c>
      <c r="J12" s="524"/>
      <c r="K12" s="524"/>
      <c r="L12" s="513">
        <v>3002</v>
      </c>
      <c r="M12" s="513"/>
      <c r="N12" s="513"/>
      <c r="O12" s="513"/>
      <c r="P12" s="513"/>
      <c r="Q12" s="514">
        <v>3003</v>
      </c>
      <c r="R12" s="514"/>
      <c r="S12" s="514"/>
      <c r="T12" s="514"/>
      <c r="U12" s="514"/>
      <c r="V12" s="523"/>
    </row>
    <row r="13" spans="1:22" ht="16.5" customHeight="1" thickTop="1" thickBot="1">
      <c r="C13" s="523"/>
      <c r="D13" s="520" t="s">
        <v>9</v>
      </c>
      <c r="E13" s="520"/>
      <c r="F13" s="520"/>
      <c r="G13" s="520"/>
      <c r="H13" s="520"/>
      <c r="I13" s="525" t="s">
        <v>10</v>
      </c>
      <c r="J13" s="525"/>
      <c r="K13" s="525"/>
      <c r="L13" s="519" t="s">
        <v>9</v>
      </c>
      <c r="M13" s="519"/>
      <c r="N13" s="519"/>
      <c r="O13" s="519"/>
      <c r="P13" s="519"/>
      <c r="Q13" s="520" t="s">
        <v>9</v>
      </c>
      <c r="R13" s="520"/>
      <c r="S13" s="520"/>
      <c r="T13" s="520"/>
      <c r="U13" s="520"/>
      <c r="V13" s="523"/>
    </row>
    <row r="14" spans="1:22" ht="16.5" customHeight="1" thickTop="1" thickBot="1">
      <c r="C14" s="523"/>
      <c r="D14" s="70" t="s">
        <v>8</v>
      </c>
      <c r="E14" s="70" t="s">
        <v>6</v>
      </c>
      <c r="F14" s="26" t="s">
        <v>11</v>
      </c>
      <c r="G14" s="25" t="s">
        <v>12</v>
      </c>
      <c r="H14" s="25" t="s">
        <v>58</v>
      </c>
      <c r="I14" s="28" t="s">
        <v>14</v>
      </c>
      <c r="J14" s="29" t="s">
        <v>15</v>
      </c>
      <c r="K14" s="28" t="s">
        <v>14</v>
      </c>
      <c r="L14" s="71" t="s">
        <v>11</v>
      </c>
      <c r="M14" s="25" t="s">
        <v>12</v>
      </c>
      <c r="N14" s="70" t="s">
        <v>8</v>
      </c>
      <c r="O14" s="70" t="s">
        <v>6</v>
      </c>
      <c r="P14" s="29" t="s">
        <v>58</v>
      </c>
      <c r="Q14" s="72" t="s">
        <v>11</v>
      </c>
      <c r="R14" s="72" t="s">
        <v>12</v>
      </c>
      <c r="S14" s="72" t="s">
        <v>8</v>
      </c>
      <c r="T14" s="72" t="s">
        <v>6</v>
      </c>
      <c r="U14" s="72" t="s">
        <v>58</v>
      </c>
      <c r="V14" s="523"/>
    </row>
    <row r="15" spans="1:22" ht="16.5" customHeight="1" thickTop="1" thickBot="1">
      <c r="C15" s="47"/>
      <c r="D15" s="73">
        <v>0</v>
      </c>
      <c r="E15" s="30">
        <v>12.5</v>
      </c>
      <c r="F15" s="45">
        <v>0.28472222222222221</v>
      </c>
      <c r="G15" s="74">
        <v>1.388888888888889E-2</v>
      </c>
      <c r="H15" s="32" t="s">
        <v>59</v>
      </c>
      <c r="I15" s="75" t="s">
        <v>18</v>
      </c>
      <c r="J15" s="47" t="s">
        <v>60</v>
      </c>
      <c r="K15" s="76" t="s">
        <v>61</v>
      </c>
      <c r="L15" s="40">
        <f>+L24+M24</f>
        <v>0.64722222222222214</v>
      </c>
      <c r="M15" s="27" t="s">
        <v>16</v>
      </c>
      <c r="N15" s="39">
        <v>31.3</v>
      </c>
      <c r="O15" s="77" t="s">
        <v>16</v>
      </c>
      <c r="P15" s="78" t="s">
        <v>16</v>
      </c>
      <c r="Q15" s="36">
        <f>+Q24+R24</f>
        <v>0.68194444444444435</v>
      </c>
      <c r="R15" s="40" t="s">
        <v>17</v>
      </c>
      <c r="S15" s="30">
        <v>31.3</v>
      </c>
      <c r="T15" s="40" t="s">
        <v>17</v>
      </c>
      <c r="U15" s="40" t="s">
        <v>17</v>
      </c>
      <c r="V15" s="79"/>
    </row>
    <row r="16" spans="1:22" ht="16.5" customHeight="1" thickTop="1" thickBot="1">
      <c r="C16" s="521"/>
      <c r="D16" s="40" t="s">
        <v>17</v>
      </c>
      <c r="E16" s="40" t="s">
        <v>17</v>
      </c>
      <c r="F16" s="40" t="s">
        <v>17</v>
      </c>
      <c r="G16" s="40" t="s">
        <v>17</v>
      </c>
      <c r="H16" s="40" t="s">
        <v>17</v>
      </c>
      <c r="I16" s="80" t="s">
        <v>21</v>
      </c>
      <c r="J16" s="39" t="s">
        <v>62</v>
      </c>
      <c r="K16" s="76" t="s">
        <v>63</v>
      </c>
      <c r="L16" s="40" t="s">
        <v>17</v>
      </c>
      <c r="M16" s="40" t="s">
        <v>17</v>
      </c>
      <c r="N16" s="40" t="s">
        <v>17</v>
      </c>
      <c r="O16" s="40" t="s">
        <v>17</v>
      </c>
      <c r="P16" s="81" t="s">
        <v>16</v>
      </c>
      <c r="Q16" s="40" t="s">
        <v>17</v>
      </c>
      <c r="R16" s="40" t="s">
        <v>17</v>
      </c>
      <c r="S16" s="40" t="s">
        <v>17</v>
      </c>
      <c r="T16" s="40" t="s">
        <v>17</v>
      </c>
      <c r="U16" s="40" t="s">
        <v>17</v>
      </c>
      <c r="V16" s="521"/>
    </row>
    <row r="17" spans="2:22" ht="16.5" customHeight="1" thickTop="1" thickBot="1">
      <c r="C17" s="521"/>
      <c r="D17" s="40" t="s">
        <v>17</v>
      </c>
      <c r="E17" s="40" t="s">
        <v>17</v>
      </c>
      <c r="F17" s="40" t="s">
        <v>17</v>
      </c>
      <c r="G17" s="40" t="s">
        <v>17</v>
      </c>
      <c r="H17" s="40" t="str">
        <f t="shared" ref="H17:H37" si="0">IF(B17&gt;3,"licz"," |")</f>
        <v xml:space="preserve"> |</v>
      </c>
      <c r="I17" s="82" t="s">
        <v>23</v>
      </c>
      <c r="J17" s="8" t="s">
        <v>64</v>
      </c>
      <c r="K17" s="76" t="s">
        <v>65</v>
      </c>
      <c r="L17" s="40" t="s">
        <v>17</v>
      </c>
      <c r="M17" s="27" t="str">
        <f t="shared" ref="M17:M23" si="1">G16</f>
        <v>I</v>
      </c>
      <c r="N17" s="40" t="s">
        <v>17</v>
      </c>
      <c r="O17" s="40" t="s">
        <v>17</v>
      </c>
      <c r="P17" s="42" t="s">
        <v>17</v>
      </c>
      <c r="Q17" s="40" t="s">
        <v>17</v>
      </c>
      <c r="R17" s="40" t="s">
        <v>17</v>
      </c>
      <c r="S17" s="40" t="s">
        <v>17</v>
      </c>
      <c r="T17" s="40" t="s">
        <v>17</v>
      </c>
      <c r="U17" s="40" t="s">
        <v>17</v>
      </c>
      <c r="V17" s="521"/>
    </row>
    <row r="18" spans="2:22" ht="16.5" customHeight="1" thickTop="1" thickBot="1">
      <c r="B18" s="83"/>
      <c r="C18" s="521"/>
      <c r="D18" s="40" t="s">
        <v>17</v>
      </c>
      <c r="E18" s="40" t="s">
        <v>17</v>
      </c>
      <c r="F18" s="40" t="s">
        <v>17</v>
      </c>
      <c r="G18" s="40" t="s">
        <v>17</v>
      </c>
      <c r="H18" s="40" t="str">
        <f t="shared" si="0"/>
        <v xml:space="preserve"> |</v>
      </c>
      <c r="I18" s="75" t="s">
        <v>25</v>
      </c>
      <c r="J18" s="8" t="s">
        <v>66</v>
      </c>
      <c r="K18" s="76" t="s">
        <v>67</v>
      </c>
      <c r="L18" s="40" t="s">
        <v>17</v>
      </c>
      <c r="M18" s="27" t="str">
        <f t="shared" si="1"/>
        <v>I</v>
      </c>
      <c r="N18" s="40" t="s">
        <v>17</v>
      </c>
      <c r="O18" s="40" t="s">
        <v>17</v>
      </c>
      <c r="P18" s="81" t="s">
        <v>16</v>
      </c>
      <c r="Q18" s="40" t="s">
        <v>17</v>
      </c>
      <c r="R18" s="40" t="s">
        <v>17</v>
      </c>
      <c r="S18" s="40" t="s">
        <v>17</v>
      </c>
      <c r="T18" s="40" t="s">
        <v>17</v>
      </c>
      <c r="U18" s="40" t="s">
        <v>17</v>
      </c>
      <c r="V18" s="521"/>
    </row>
    <row r="19" spans="2:22" ht="16.5" customHeight="1" thickTop="1" thickBot="1">
      <c r="B19" s="83"/>
      <c r="C19" s="521"/>
      <c r="D19" s="40" t="s">
        <v>17</v>
      </c>
      <c r="E19" s="40" t="s">
        <v>17</v>
      </c>
      <c r="F19" s="40" t="s">
        <v>17</v>
      </c>
      <c r="G19" s="40" t="s">
        <v>17</v>
      </c>
      <c r="H19" s="40" t="str">
        <f t="shared" si="0"/>
        <v xml:space="preserve"> |</v>
      </c>
      <c r="I19" s="80" t="s">
        <v>28</v>
      </c>
      <c r="J19" s="8" t="s">
        <v>68</v>
      </c>
      <c r="K19" s="76" t="s">
        <v>69</v>
      </c>
      <c r="L19" s="40" t="s">
        <v>17</v>
      </c>
      <c r="M19" s="27" t="str">
        <f t="shared" si="1"/>
        <v>I</v>
      </c>
      <c r="N19" s="40" t="s">
        <v>17</v>
      </c>
      <c r="O19" s="40" t="s">
        <v>17</v>
      </c>
      <c r="P19" s="39" t="s">
        <v>16</v>
      </c>
      <c r="Q19" s="40" t="s">
        <v>17</v>
      </c>
      <c r="R19" s="40" t="s">
        <v>17</v>
      </c>
      <c r="S19" s="40" t="s">
        <v>17</v>
      </c>
      <c r="T19" s="40" t="s">
        <v>17</v>
      </c>
      <c r="U19" s="40" t="s">
        <v>17</v>
      </c>
      <c r="V19" s="521"/>
    </row>
    <row r="20" spans="2:22" ht="16.5" customHeight="1" thickTop="1" thickBot="1">
      <c r="C20" s="521"/>
      <c r="D20" s="40" t="s">
        <v>17</v>
      </c>
      <c r="E20" s="40" t="s">
        <v>17</v>
      </c>
      <c r="F20" s="40" t="s">
        <v>17</v>
      </c>
      <c r="G20" s="40" t="s">
        <v>17</v>
      </c>
      <c r="H20" s="40" t="str">
        <f t="shared" si="0"/>
        <v xml:space="preserve"> |</v>
      </c>
      <c r="I20" s="82" t="s">
        <v>30</v>
      </c>
      <c r="J20" s="8" t="s">
        <v>70</v>
      </c>
      <c r="K20" s="76" t="s">
        <v>71</v>
      </c>
      <c r="L20" s="40" t="s">
        <v>17</v>
      </c>
      <c r="M20" s="27" t="str">
        <f t="shared" si="1"/>
        <v>I</v>
      </c>
      <c r="N20" s="40" t="s">
        <v>17</v>
      </c>
      <c r="O20" s="40" t="s">
        <v>17</v>
      </c>
      <c r="P20" s="39" t="s">
        <v>16</v>
      </c>
      <c r="Q20" s="40" t="s">
        <v>17</v>
      </c>
      <c r="R20" s="40" t="s">
        <v>17</v>
      </c>
      <c r="S20" s="40" t="s">
        <v>17</v>
      </c>
      <c r="T20" s="40" t="s">
        <v>17</v>
      </c>
      <c r="U20" s="40" t="s">
        <v>17</v>
      </c>
      <c r="V20" s="521"/>
    </row>
    <row r="21" spans="2:22" ht="16.5" customHeight="1" thickTop="1" thickBot="1">
      <c r="C21" s="521"/>
      <c r="D21" s="40" t="s">
        <v>17</v>
      </c>
      <c r="E21" s="40" t="s">
        <v>17</v>
      </c>
      <c r="F21" s="40" t="s">
        <v>17</v>
      </c>
      <c r="G21" s="40" t="s">
        <v>17</v>
      </c>
      <c r="H21" s="40" t="str">
        <f t="shared" si="0"/>
        <v xml:space="preserve"> |</v>
      </c>
      <c r="I21" s="75" t="s">
        <v>32</v>
      </c>
      <c r="J21" s="8" t="s">
        <v>72</v>
      </c>
      <c r="K21" s="76" t="s">
        <v>73</v>
      </c>
      <c r="L21" s="40" t="s">
        <v>17</v>
      </c>
      <c r="M21" s="27" t="str">
        <f t="shared" si="1"/>
        <v>I</v>
      </c>
      <c r="N21" s="40" t="s">
        <v>17</v>
      </c>
      <c r="O21" s="40" t="s">
        <v>17</v>
      </c>
      <c r="P21" s="39" t="s">
        <v>16</v>
      </c>
      <c r="Q21" s="40" t="s">
        <v>17</v>
      </c>
      <c r="R21" s="40" t="s">
        <v>17</v>
      </c>
      <c r="S21" s="40" t="s">
        <v>17</v>
      </c>
      <c r="T21" s="40" t="s">
        <v>17</v>
      </c>
      <c r="U21" s="40" t="s">
        <v>17</v>
      </c>
      <c r="V21" s="521"/>
    </row>
    <row r="22" spans="2:22" ht="16.5" customHeight="1" thickTop="1" thickBot="1">
      <c r="C22" s="521"/>
      <c r="D22" s="40" t="s">
        <v>17</v>
      </c>
      <c r="E22" s="40" t="s">
        <v>17</v>
      </c>
      <c r="F22" s="40" t="s">
        <v>17</v>
      </c>
      <c r="G22" s="40" t="s">
        <v>17</v>
      </c>
      <c r="H22" s="40" t="str">
        <f t="shared" si="0"/>
        <v xml:space="preserve"> |</v>
      </c>
      <c r="I22" s="80" t="s">
        <v>34</v>
      </c>
      <c r="J22" s="8" t="s">
        <v>74</v>
      </c>
      <c r="K22" s="76" t="s">
        <v>75</v>
      </c>
      <c r="L22" s="40" t="s">
        <v>17</v>
      </c>
      <c r="M22" s="27" t="str">
        <f t="shared" si="1"/>
        <v>I</v>
      </c>
      <c r="N22" s="40" t="s">
        <v>17</v>
      </c>
      <c r="O22" s="40" t="s">
        <v>17</v>
      </c>
      <c r="P22" s="39" t="s">
        <v>16</v>
      </c>
      <c r="Q22" s="40" t="s">
        <v>17</v>
      </c>
      <c r="R22" s="40" t="s">
        <v>17</v>
      </c>
      <c r="S22" s="40" t="s">
        <v>17</v>
      </c>
      <c r="T22" s="40" t="s">
        <v>17</v>
      </c>
      <c r="U22" s="40" t="s">
        <v>17</v>
      </c>
      <c r="V22" s="521"/>
    </row>
    <row r="23" spans="2:22" ht="16.5" customHeight="1" thickTop="1" thickBot="1">
      <c r="C23" s="521"/>
      <c r="D23" s="40" t="s">
        <v>17</v>
      </c>
      <c r="E23" s="40" t="s">
        <v>17</v>
      </c>
      <c r="F23" s="40" t="s">
        <v>17</v>
      </c>
      <c r="G23" s="40" t="s">
        <v>17</v>
      </c>
      <c r="H23" s="40" t="str">
        <f t="shared" si="0"/>
        <v xml:space="preserve"> |</v>
      </c>
      <c r="I23" s="82" t="s">
        <v>36</v>
      </c>
      <c r="J23" s="8" t="s">
        <v>76</v>
      </c>
      <c r="K23" s="76" t="s">
        <v>77</v>
      </c>
      <c r="L23" s="40" t="s">
        <v>17</v>
      </c>
      <c r="M23" s="27" t="str">
        <f t="shared" si="1"/>
        <v>I</v>
      </c>
      <c r="N23" s="40" t="s">
        <v>17</v>
      </c>
      <c r="O23" s="40" t="s">
        <v>17</v>
      </c>
      <c r="P23" s="39" t="s">
        <v>16</v>
      </c>
      <c r="Q23" s="40" t="s">
        <v>17</v>
      </c>
      <c r="R23" s="40" t="s">
        <v>17</v>
      </c>
      <c r="S23" s="40" t="s">
        <v>17</v>
      </c>
      <c r="T23" s="40" t="s">
        <v>17</v>
      </c>
      <c r="U23" s="40" t="s">
        <v>17</v>
      </c>
      <c r="V23" s="521"/>
    </row>
    <row r="24" spans="2:22" ht="16.5" customHeight="1" thickTop="1" thickBot="1">
      <c r="C24" s="521"/>
      <c r="D24" s="39">
        <v>12.5</v>
      </c>
      <c r="E24" s="39">
        <f t="shared" ref="E24:E39" si="2">D25-D24</f>
        <v>1</v>
      </c>
      <c r="F24" s="40">
        <f>F15+G15</f>
        <v>0.2986111111111111</v>
      </c>
      <c r="G24" s="84">
        <v>1.3888888888888887E-3</v>
      </c>
      <c r="H24" s="40" t="str">
        <f t="shared" si="0"/>
        <v xml:space="preserve"> |</v>
      </c>
      <c r="I24" s="75" t="s">
        <v>38</v>
      </c>
      <c r="J24" s="39" t="s">
        <v>78</v>
      </c>
      <c r="K24" s="76" t="s">
        <v>79</v>
      </c>
      <c r="L24" s="41">
        <f t="shared" ref="L24:L39" si="3">L25+M25</f>
        <v>0.6333333333333333</v>
      </c>
      <c r="M24" s="27">
        <v>1.388888888888889E-2</v>
      </c>
      <c r="N24" s="39">
        <f t="shared" ref="N24:N39" si="4">N25+D25-D24</f>
        <v>18.800000000000004</v>
      </c>
      <c r="O24" s="39">
        <f>12.5</f>
        <v>12.5</v>
      </c>
      <c r="P24" s="39" t="s">
        <v>59</v>
      </c>
      <c r="Q24" s="40">
        <f t="shared" ref="Q24:Q39" si="5">+Q25+R25</f>
        <v>0.66805555555555551</v>
      </c>
      <c r="R24" s="27">
        <v>1.388888888888889E-2</v>
      </c>
      <c r="S24" s="39">
        <v>18.8</v>
      </c>
      <c r="T24" s="39">
        <v>12.5</v>
      </c>
      <c r="U24" s="39" t="s">
        <v>59</v>
      </c>
      <c r="V24" s="521"/>
    </row>
    <row r="25" spans="2:22" ht="16.5" customHeight="1" thickTop="1" thickBot="1">
      <c r="C25" s="521"/>
      <c r="D25" s="85">
        <v>13.5</v>
      </c>
      <c r="E25" s="39">
        <f t="shared" si="2"/>
        <v>1.5999999999999996</v>
      </c>
      <c r="F25" s="40">
        <f t="shared" ref="F25:F40" si="6">F24+G24</f>
        <v>0.3</v>
      </c>
      <c r="G25" s="84">
        <v>1.3888888888888887E-3</v>
      </c>
      <c r="H25" s="40" t="str">
        <f t="shared" si="0"/>
        <v xml:space="preserve"> |</v>
      </c>
      <c r="I25" s="80" t="s">
        <v>40</v>
      </c>
      <c r="J25" s="85" t="s">
        <v>76</v>
      </c>
      <c r="K25" s="76" t="s">
        <v>80</v>
      </c>
      <c r="L25" s="41">
        <f t="shared" si="3"/>
        <v>0.63194444444444442</v>
      </c>
      <c r="M25" s="27">
        <f t="shared" ref="M25:M40" si="7">G24</f>
        <v>1.3888888888888887E-3</v>
      </c>
      <c r="N25" s="39">
        <f t="shared" si="4"/>
        <v>17.800000000000004</v>
      </c>
      <c r="O25" s="39">
        <f t="shared" ref="O25:O40" si="8">N24-N25</f>
        <v>1</v>
      </c>
      <c r="P25" s="39" t="s">
        <v>16</v>
      </c>
      <c r="Q25" s="40">
        <f t="shared" si="5"/>
        <v>0.66666666666666663</v>
      </c>
      <c r="R25" s="27">
        <v>1.3888888888888887E-3</v>
      </c>
      <c r="S25" s="39">
        <v>17.8</v>
      </c>
      <c r="T25" s="39">
        <v>1</v>
      </c>
      <c r="U25" s="39" t="s">
        <v>16</v>
      </c>
      <c r="V25" s="521"/>
    </row>
    <row r="26" spans="2:22" ht="16.5" customHeight="1" thickTop="1" thickBot="1">
      <c r="C26" s="521"/>
      <c r="D26" s="85">
        <v>15.1</v>
      </c>
      <c r="E26" s="39">
        <f t="shared" si="2"/>
        <v>0.30000000000000071</v>
      </c>
      <c r="F26" s="40">
        <f t="shared" si="6"/>
        <v>0.30138888888888887</v>
      </c>
      <c r="G26" s="84">
        <v>6.9444444444444436E-4</v>
      </c>
      <c r="H26" s="40" t="str">
        <f t="shared" si="0"/>
        <v xml:space="preserve"> |</v>
      </c>
      <c r="I26" s="82" t="s">
        <v>42</v>
      </c>
      <c r="J26" s="85" t="s">
        <v>74</v>
      </c>
      <c r="K26" s="76" t="s">
        <v>46</v>
      </c>
      <c r="L26" s="41">
        <f t="shared" si="3"/>
        <v>0.63055555555555554</v>
      </c>
      <c r="M26" s="27">
        <f t="shared" si="7"/>
        <v>1.3888888888888887E-3</v>
      </c>
      <c r="N26" s="39">
        <f t="shared" si="4"/>
        <v>16.200000000000003</v>
      </c>
      <c r="O26" s="39">
        <f t="shared" si="8"/>
        <v>1.6000000000000014</v>
      </c>
      <c r="P26" s="39" t="s">
        <v>16</v>
      </c>
      <c r="Q26" s="40">
        <f t="shared" si="5"/>
        <v>0.66527777777777775</v>
      </c>
      <c r="R26" s="27">
        <v>1.3888888888888887E-3</v>
      </c>
      <c r="S26" s="39">
        <v>16.2</v>
      </c>
      <c r="T26" s="39">
        <v>1.6</v>
      </c>
      <c r="U26" s="39" t="s">
        <v>16</v>
      </c>
      <c r="V26" s="521"/>
    </row>
    <row r="27" spans="2:22" ht="16.5" customHeight="1" thickTop="1" thickBot="1">
      <c r="C27" s="521"/>
      <c r="D27" s="85">
        <v>15.4</v>
      </c>
      <c r="E27" s="39">
        <f t="shared" si="2"/>
        <v>1.4000000000000004</v>
      </c>
      <c r="F27" s="40">
        <f t="shared" si="6"/>
        <v>0.30208333333333331</v>
      </c>
      <c r="G27" s="84">
        <v>1.3888888888888887E-3</v>
      </c>
      <c r="H27" s="40" t="str">
        <f t="shared" si="0"/>
        <v xml:space="preserve"> |</v>
      </c>
      <c r="I27" s="75" t="s">
        <v>44</v>
      </c>
      <c r="J27" s="85" t="s">
        <v>81</v>
      </c>
      <c r="K27" s="76" t="s">
        <v>45</v>
      </c>
      <c r="L27" s="41">
        <f t="shared" si="3"/>
        <v>0.62986111111111109</v>
      </c>
      <c r="M27" s="27">
        <f t="shared" si="7"/>
        <v>6.9444444444444436E-4</v>
      </c>
      <c r="N27" s="39">
        <f t="shared" si="4"/>
        <v>15.9</v>
      </c>
      <c r="O27" s="39">
        <f t="shared" si="8"/>
        <v>0.30000000000000249</v>
      </c>
      <c r="P27" s="39" t="s">
        <v>16</v>
      </c>
      <c r="Q27" s="40">
        <f t="shared" si="5"/>
        <v>0.6645833333333333</v>
      </c>
      <c r="R27" s="27">
        <v>6.9444444444444436E-4</v>
      </c>
      <c r="S27" s="39">
        <v>15.9</v>
      </c>
      <c r="T27" s="39">
        <v>0.3</v>
      </c>
      <c r="U27" s="39" t="s">
        <v>16</v>
      </c>
      <c r="V27" s="521"/>
    </row>
    <row r="28" spans="2:22" ht="16.5" customHeight="1" thickTop="1" thickBot="1">
      <c r="C28" s="521"/>
      <c r="D28" s="85">
        <v>16.8</v>
      </c>
      <c r="E28" s="39">
        <f t="shared" si="2"/>
        <v>1</v>
      </c>
      <c r="F28" s="40">
        <f t="shared" si="6"/>
        <v>0.3034722222222222</v>
      </c>
      <c r="G28" s="84">
        <v>6.9444444444444436E-4</v>
      </c>
      <c r="H28" s="40" t="str">
        <f t="shared" si="0"/>
        <v xml:space="preserve"> |</v>
      </c>
      <c r="I28" s="80" t="s">
        <v>45</v>
      </c>
      <c r="J28" s="85" t="s">
        <v>82</v>
      </c>
      <c r="K28" s="76" t="s">
        <v>44</v>
      </c>
      <c r="L28" s="41">
        <f t="shared" si="3"/>
        <v>0.62847222222222221</v>
      </c>
      <c r="M28" s="27">
        <f t="shared" si="7"/>
        <v>1.3888888888888887E-3</v>
      </c>
      <c r="N28" s="39">
        <f t="shared" si="4"/>
        <v>14.5</v>
      </c>
      <c r="O28" s="39">
        <f t="shared" si="8"/>
        <v>1.4000000000000004</v>
      </c>
      <c r="P28" s="39" t="s">
        <v>16</v>
      </c>
      <c r="Q28" s="40">
        <f t="shared" si="5"/>
        <v>0.66319444444444442</v>
      </c>
      <c r="R28" s="27">
        <v>1.3888888888888887E-3</v>
      </c>
      <c r="S28" s="39">
        <v>14.5</v>
      </c>
      <c r="T28" s="39">
        <v>1.4</v>
      </c>
      <c r="U28" s="39" t="s">
        <v>16</v>
      </c>
      <c r="V28" s="521"/>
    </row>
    <row r="29" spans="2:22" ht="16.5" customHeight="1" thickTop="1" thickBot="1">
      <c r="C29" s="521"/>
      <c r="D29" s="85">
        <v>17.8</v>
      </c>
      <c r="E29" s="39">
        <f t="shared" si="2"/>
        <v>1.5</v>
      </c>
      <c r="F29" s="40">
        <f t="shared" si="6"/>
        <v>0.30416666666666664</v>
      </c>
      <c r="G29" s="84">
        <v>1.3888888888888887E-3</v>
      </c>
      <c r="H29" s="40" t="str">
        <f t="shared" si="0"/>
        <v xml:space="preserve"> |</v>
      </c>
      <c r="I29" s="82" t="s">
        <v>46</v>
      </c>
      <c r="J29" s="85" t="s">
        <v>83</v>
      </c>
      <c r="K29" s="76" t="s">
        <v>42</v>
      </c>
      <c r="L29" s="41">
        <f t="shared" si="3"/>
        <v>0.62777777777777777</v>
      </c>
      <c r="M29" s="27">
        <f t="shared" si="7"/>
        <v>6.9444444444444436E-4</v>
      </c>
      <c r="N29" s="39">
        <f t="shared" si="4"/>
        <v>13.5</v>
      </c>
      <c r="O29" s="39">
        <f t="shared" si="8"/>
        <v>1</v>
      </c>
      <c r="P29" s="39" t="s">
        <v>16</v>
      </c>
      <c r="Q29" s="40">
        <f t="shared" si="5"/>
        <v>0.66249999999999998</v>
      </c>
      <c r="R29" s="27">
        <v>6.9444444444444436E-4</v>
      </c>
      <c r="S29" s="39">
        <v>13.5</v>
      </c>
      <c r="T29" s="39">
        <v>1</v>
      </c>
      <c r="U29" s="39" t="s">
        <v>16</v>
      </c>
      <c r="V29" s="521"/>
    </row>
    <row r="30" spans="2:22" ht="16.5" customHeight="1" thickTop="1" thickBot="1">
      <c r="C30" s="521"/>
      <c r="D30" s="85">
        <v>19.3</v>
      </c>
      <c r="E30" s="39">
        <f t="shared" si="2"/>
        <v>1.3000000000000007</v>
      </c>
      <c r="F30" s="40">
        <f t="shared" si="6"/>
        <v>0.30555555555555552</v>
      </c>
      <c r="G30" s="84">
        <v>1.3888888888888887E-3</v>
      </c>
      <c r="H30" s="40" t="str">
        <f t="shared" si="0"/>
        <v xml:space="preserve"> |</v>
      </c>
      <c r="I30" s="75" t="s">
        <v>80</v>
      </c>
      <c r="J30" s="85" t="s">
        <v>72</v>
      </c>
      <c r="K30" s="76" t="s">
        <v>40</v>
      </c>
      <c r="L30" s="41">
        <f t="shared" si="3"/>
        <v>0.62638888888888888</v>
      </c>
      <c r="M30" s="27">
        <f t="shared" si="7"/>
        <v>1.3888888888888887E-3</v>
      </c>
      <c r="N30" s="39">
        <f t="shared" si="4"/>
        <v>12</v>
      </c>
      <c r="O30" s="39">
        <f t="shared" si="8"/>
        <v>1.5</v>
      </c>
      <c r="P30" s="39" t="s">
        <v>16</v>
      </c>
      <c r="Q30" s="40">
        <f t="shared" si="5"/>
        <v>0.66111111111111109</v>
      </c>
      <c r="R30" s="27">
        <v>1.3888888888888887E-3</v>
      </c>
      <c r="S30" s="39">
        <v>12</v>
      </c>
      <c r="T30" s="39">
        <v>1.5</v>
      </c>
      <c r="U30" s="39" t="s">
        <v>16</v>
      </c>
      <c r="V30" s="521"/>
    </row>
    <row r="31" spans="2:22" ht="16.5" customHeight="1" thickTop="1" thickBot="1">
      <c r="C31" s="521"/>
      <c r="D31" s="85">
        <v>20.6</v>
      </c>
      <c r="E31" s="39">
        <f t="shared" si="2"/>
        <v>1</v>
      </c>
      <c r="F31" s="40">
        <f t="shared" si="6"/>
        <v>0.30694444444444441</v>
      </c>
      <c r="G31" s="42">
        <v>1.3888888888888887E-3</v>
      </c>
      <c r="H31" s="40" t="str">
        <f t="shared" si="0"/>
        <v xml:space="preserve"> |</v>
      </c>
      <c r="I31" s="80" t="s">
        <v>79</v>
      </c>
      <c r="J31" s="85" t="s">
        <v>70</v>
      </c>
      <c r="K31" s="76" t="s">
        <v>38</v>
      </c>
      <c r="L31" s="41">
        <f t="shared" si="3"/>
        <v>0.625</v>
      </c>
      <c r="M31" s="27">
        <f t="shared" si="7"/>
        <v>1.3888888888888887E-3</v>
      </c>
      <c r="N31" s="39">
        <f t="shared" si="4"/>
        <v>10.7</v>
      </c>
      <c r="O31" s="39">
        <f t="shared" si="8"/>
        <v>1.3000000000000007</v>
      </c>
      <c r="P31" s="39" t="s">
        <v>16</v>
      </c>
      <c r="Q31" s="40">
        <f t="shared" si="5"/>
        <v>0.65972222222222221</v>
      </c>
      <c r="R31" s="27">
        <v>1.3888888888888887E-3</v>
      </c>
      <c r="S31" s="39">
        <v>10.7</v>
      </c>
      <c r="T31" s="39">
        <v>1.3</v>
      </c>
      <c r="U31" s="39" t="s">
        <v>16</v>
      </c>
      <c r="V31" s="521"/>
    </row>
    <row r="32" spans="2:22" ht="16.5" customHeight="1" thickTop="1" thickBot="1">
      <c r="C32" s="521"/>
      <c r="D32" s="85">
        <v>21.6</v>
      </c>
      <c r="E32" s="39">
        <f t="shared" si="2"/>
        <v>1.0999999999999979</v>
      </c>
      <c r="F32" s="40">
        <f t="shared" si="6"/>
        <v>0.30833333333333329</v>
      </c>
      <c r="G32" s="84">
        <v>1.3888888888888887E-3</v>
      </c>
      <c r="H32" s="40" t="str">
        <f t="shared" si="0"/>
        <v xml:space="preserve"> |</v>
      </c>
      <c r="I32" s="82" t="s">
        <v>77</v>
      </c>
      <c r="J32" s="39" t="s">
        <v>68</v>
      </c>
      <c r="K32" s="76" t="s">
        <v>36</v>
      </c>
      <c r="L32" s="41">
        <f t="shared" si="3"/>
        <v>0.62361111111111112</v>
      </c>
      <c r="M32" s="27">
        <f t="shared" si="7"/>
        <v>1.3888888888888887E-3</v>
      </c>
      <c r="N32" s="39">
        <f t="shared" si="4"/>
        <v>9.6999999999999993</v>
      </c>
      <c r="O32" s="39">
        <f t="shared" si="8"/>
        <v>1</v>
      </c>
      <c r="P32" s="39" t="s">
        <v>16</v>
      </c>
      <c r="Q32" s="40">
        <f t="shared" si="5"/>
        <v>0.65833333333333333</v>
      </c>
      <c r="R32" s="27">
        <v>1.3888888888888887E-3</v>
      </c>
      <c r="S32" s="39">
        <v>9.6999999999999993</v>
      </c>
      <c r="T32" s="39">
        <v>1</v>
      </c>
      <c r="U32" s="39" t="s">
        <v>16</v>
      </c>
      <c r="V32" s="521"/>
    </row>
    <row r="33" spans="3:22" ht="12.75" customHeight="1" thickTop="1" thickBot="1">
      <c r="C33" s="521"/>
      <c r="D33" s="85">
        <v>22.7</v>
      </c>
      <c r="E33" s="39">
        <f t="shared" si="2"/>
        <v>1</v>
      </c>
      <c r="F33" s="40">
        <f t="shared" si="6"/>
        <v>0.30972222222222218</v>
      </c>
      <c r="G33" s="84">
        <v>1.3888888888888887E-3</v>
      </c>
      <c r="H33" s="40" t="str">
        <f t="shared" si="0"/>
        <v xml:space="preserve"> |</v>
      </c>
      <c r="I33" s="75" t="s">
        <v>75</v>
      </c>
      <c r="J33" s="39" t="s">
        <v>66</v>
      </c>
      <c r="K33" s="76" t="s">
        <v>34</v>
      </c>
      <c r="L33" s="41">
        <f t="shared" si="3"/>
        <v>0.62222222222222223</v>
      </c>
      <c r="M33" s="27">
        <f t="shared" si="7"/>
        <v>1.3888888888888887E-3</v>
      </c>
      <c r="N33" s="39">
        <f t="shared" si="4"/>
        <v>8.6000000000000014</v>
      </c>
      <c r="O33" s="39">
        <f t="shared" si="8"/>
        <v>1.0999999999999979</v>
      </c>
      <c r="P33" s="39" t="s">
        <v>16</v>
      </c>
      <c r="Q33" s="40">
        <f t="shared" si="5"/>
        <v>0.65694444444444444</v>
      </c>
      <c r="R33" s="27">
        <v>1.3888888888888887E-3</v>
      </c>
      <c r="S33" s="39">
        <v>8.6</v>
      </c>
      <c r="T33" s="39">
        <v>1.1000000000000001</v>
      </c>
      <c r="U33" s="39" t="s">
        <v>16</v>
      </c>
      <c r="V33" s="521"/>
    </row>
    <row r="34" spans="3:22" s="53" customFormat="1" ht="16.5" customHeight="1" thickTop="1" thickBot="1">
      <c r="C34" s="521"/>
      <c r="D34" s="86">
        <v>23.7</v>
      </c>
      <c r="E34" s="87">
        <f t="shared" si="2"/>
        <v>0.30000000000000071</v>
      </c>
      <c r="F34" s="40">
        <f t="shared" si="6"/>
        <v>0.31111111111111106</v>
      </c>
      <c r="G34" s="84">
        <v>6.9444444444444436E-4</v>
      </c>
      <c r="H34" s="40" t="str">
        <f t="shared" si="0"/>
        <v xml:space="preserve"> |</v>
      </c>
      <c r="I34" s="80" t="s">
        <v>73</v>
      </c>
      <c r="J34" s="87" t="s">
        <v>64</v>
      </c>
      <c r="K34" s="76" t="s">
        <v>32</v>
      </c>
      <c r="L34" s="41">
        <f t="shared" si="3"/>
        <v>0.62083333333333335</v>
      </c>
      <c r="M34" s="27">
        <f t="shared" si="7"/>
        <v>1.3888888888888887E-3</v>
      </c>
      <c r="N34" s="87">
        <f t="shared" si="4"/>
        <v>7.6000000000000014</v>
      </c>
      <c r="O34" s="87">
        <f t="shared" si="8"/>
        <v>1</v>
      </c>
      <c r="P34" s="87" t="s">
        <v>16</v>
      </c>
      <c r="Q34" s="40">
        <f t="shared" si="5"/>
        <v>0.65555555555555556</v>
      </c>
      <c r="R34" s="27">
        <v>1.3888888888888887E-3</v>
      </c>
      <c r="S34" s="87">
        <v>7.6</v>
      </c>
      <c r="T34" s="87">
        <v>1</v>
      </c>
      <c r="U34" s="87" t="s">
        <v>16</v>
      </c>
      <c r="V34" s="521"/>
    </row>
    <row r="35" spans="3:22" s="53" customFormat="1" ht="16.5" customHeight="1" thickTop="1" thickBot="1">
      <c r="C35" s="521"/>
      <c r="D35" s="86">
        <v>24</v>
      </c>
      <c r="E35" s="87">
        <f t="shared" si="2"/>
        <v>1.1000000000000014</v>
      </c>
      <c r="F35" s="40">
        <f t="shared" si="6"/>
        <v>0.3118055555555555</v>
      </c>
      <c r="G35" s="84">
        <v>1.3888888888888887E-3</v>
      </c>
      <c r="H35" s="40" t="str">
        <f t="shared" si="0"/>
        <v xml:space="preserve"> |</v>
      </c>
      <c r="I35" s="82" t="s">
        <v>71</v>
      </c>
      <c r="J35" s="87" t="s">
        <v>84</v>
      </c>
      <c r="K35" s="76" t="s">
        <v>30</v>
      </c>
      <c r="L35" s="41">
        <f t="shared" si="3"/>
        <v>0.62013888888888891</v>
      </c>
      <c r="M35" s="27">
        <f t="shared" si="7"/>
        <v>6.9444444444444436E-4</v>
      </c>
      <c r="N35" s="87">
        <f t="shared" si="4"/>
        <v>7.3000000000000007</v>
      </c>
      <c r="O35" s="87">
        <f t="shared" si="8"/>
        <v>0.30000000000000071</v>
      </c>
      <c r="P35" s="87" t="s">
        <v>16</v>
      </c>
      <c r="Q35" s="40">
        <f t="shared" si="5"/>
        <v>0.65486111111111112</v>
      </c>
      <c r="R35" s="27">
        <v>6.9444444444444436E-4</v>
      </c>
      <c r="S35" s="87">
        <v>7.3</v>
      </c>
      <c r="T35" s="87">
        <v>0.3</v>
      </c>
      <c r="U35" s="87" t="s">
        <v>16</v>
      </c>
      <c r="V35" s="521"/>
    </row>
    <row r="36" spans="3:22" ht="16.5" customHeight="1" thickTop="1" thickBot="1">
      <c r="C36" s="521"/>
      <c r="D36" s="85">
        <v>25.1</v>
      </c>
      <c r="E36" s="39">
        <f t="shared" si="2"/>
        <v>1.0999999999999979</v>
      </c>
      <c r="F36" s="40">
        <f t="shared" si="6"/>
        <v>0.31319444444444439</v>
      </c>
      <c r="G36" s="84">
        <v>1.3888888888888887E-3</v>
      </c>
      <c r="H36" s="40" t="str">
        <f t="shared" si="0"/>
        <v xml:space="preserve"> |</v>
      </c>
      <c r="I36" s="75" t="s">
        <v>69</v>
      </c>
      <c r="J36" s="39" t="s">
        <v>85</v>
      </c>
      <c r="K36" s="76" t="s">
        <v>28</v>
      </c>
      <c r="L36" s="41">
        <f t="shared" si="3"/>
        <v>0.61875000000000002</v>
      </c>
      <c r="M36" s="27">
        <f t="shared" si="7"/>
        <v>1.3888888888888887E-3</v>
      </c>
      <c r="N36" s="39">
        <f t="shared" si="4"/>
        <v>6.1999999999999993</v>
      </c>
      <c r="O36" s="39">
        <f t="shared" si="8"/>
        <v>1.1000000000000014</v>
      </c>
      <c r="P36" s="39" t="s">
        <v>16</v>
      </c>
      <c r="Q36" s="40">
        <f t="shared" si="5"/>
        <v>0.65347222222222223</v>
      </c>
      <c r="R36" s="27">
        <v>1.3888888888888887E-3</v>
      </c>
      <c r="S36" s="39">
        <v>6.2</v>
      </c>
      <c r="T36" s="39">
        <v>1.1000000000000001</v>
      </c>
      <c r="U36" s="39" t="s">
        <v>16</v>
      </c>
      <c r="V36" s="521"/>
    </row>
    <row r="37" spans="3:22" ht="16.5" customHeight="1" thickTop="1" thickBot="1">
      <c r="C37" s="521"/>
      <c r="D37" s="85">
        <v>26.2</v>
      </c>
      <c r="E37" s="39">
        <f t="shared" si="2"/>
        <v>0.69999999999999929</v>
      </c>
      <c r="F37" s="40">
        <f t="shared" si="6"/>
        <v>0.31458333333333327</v>
      </c>
      <c r="G37" s="84">
        <v>6.9444444444444436E-4</v>
      </c>
      <c r="H37" s="40" t="str">
        <f t="shared" si="0"/>
        <v xml:space="preserve"> |</v>
      </c>
      <c r="I37" s="80" t="s">
        <v>67</v>
      </c>
      <c r="J37" s="39" t="s">
        <v>84</v>
      </c>
      <c r="K37" s="76" t="s">
        <v>25</v>
      </c>
      <c r="L37" s="41">
        <f t="shared" si="3"/>
        <v>0.61736111111111114</v>
      </c>
      <c r="M37" s="27">
        <f t="shared" si="7"/>
        <v>1.3888888888888887E-3</v>
      </c>
      <c r="N37" s="39">
        <f t="shared" si="4"/>
        <v>5.1000000000000014</v>
      </c>
      <c r="O37" s="39">
        <f t="shared" si="8"/>
        <v>1.0999999999999979</v>
      </c>
      <c r="P37" s="39" t="s">
        <v>16</v>
      </c>
      <c r="Q37" s="40">
        <f t="shared" si="5"/>
        <v>0.65208333333333335</v>
      </c>
      <c r="R37" s="27">
        <v>1.3888888888888887E-3</v>
      </c>
      <c r="S37" s="39">
        <v>5.0999999999999996</v>
      </c>
      <c r="T37" s="39">
        <v>1.1000000000000001</v>
      </c>
      <c r="U37" s="39" t="s">
        <v>16</v>
      </c>
      <c r="V37" s="521"/>
    </row>
    <row r="38" spans="3:22" ht="16.5" customHeight="1" thickTop="1" thickBot="1">
      <c r="C38" s="521"/>
      <c r="D38" s="85">
        <v>26.9</v>
      </c>
      <c r="E38" s="39">
        <f t="shared" si="2"/>
        <v>4</v>
      </c>
      <c r="F38" s="40">
        <f t="shared" si="6"/>
        <v>0.31527777777777771</v>
      </c>
      <c r="G38" s="84">
        <v>4.1666666666666666E-3</v>
      </c>
      <c r="H38" s="40" t="s">
        <v>86</v>
      </c>
      <c r="I38" s="82" t="s">
        <v>65</v>
      </c>
      <c r="J38" s="39" t="s">
        <v>87</v>
      </c>
      <c r="K38" s="76" t="s">
        <v>23</v>
      </c>
      <c r="L38" s="41">
        <f t="shared" si="3"/>
        <v>0.6166666666666667</v>
      </c>
      <c r="M38" s="27">
        <f t="shared" si="7"/>
        <v>6.9444444444444436E-4</v>
      </c>
      <c r="N38" s="39">
        <f t="shared" si="4"/>
        <v>4.4000000000000021</v>
      </c>
      <c r="O38" s="39">
        <f t="shared" si="8"/>
        <v>0.69999999999999929</v>
      </c>
      <c r="P38" s="39" t="s">
        <v>16</v>
      </c>
      <c r="Q38" s="40">
        <f t="shared" si="5"/>
        <v>0.65138888888888891</v>
      </c>
      <c r="R38" s="27">
        <v>6.9444444444444436E-4</v>
      </c>
      <c r="S38" s="39">
        <v>4.4000000000000004</v>
      </c>
      <c r="T38" s="39">
        <v>0.7</v>
      </c>
      <c r="U38" s="39" t="s">
        <v>16</v>
      </c>
      <c r="V38" s="521"/>
    </row>
    <row r="39" spans="3:22" ht="16.5" customHeight="1" thickTop="1" thickBot="1">
      <c r="C39" s="521"/>
      <c r="D39" s="85">
        <v>30.9</v>
      </c>
      <c r="E39" s="8">
        <f t="shared" si="2"/>
        <v>0.40000000000000213</v>
      </c>
      <c r="F39" s="40">
        <f t="shared" si="6"/>
        <v>0.31944444444444436</v>
      </c>
      <c r="G39" s="84">
        <v>1.3888888888888887E-3</v>
      </c>
      <c r="H39" s="40" t="str">
        <f>IF(B39&gt;3,"licz"," |")</f>
        <v xml:space="preserve"> |</v>
      </c>
      <c r="I39" s="75" t="s">
        <v>63</v>
      </c>
      <c r="J39" s="39" t="s">
        <v>62</v>
      </c>
      <c r="K39" s="76" t="s">
        <v>21</v>
      </c>
      <c r="L39" s="41">
        <f t="shared" si="3"/>
        <v>0.61250000000000004</v>
      </c>
      <c r="M39" s="27">
        <f t="shared" si="7"/>
        <v>4.1666666666666666E-3</v>
      </c>
      <c r="N39" s="39">
        <f t="shared" si="4"/>
        <v>0.40000000000000213</v>
      </c>
      <c r="O39" s="39">
        <f t="shared" si="8"/>
        <v>4</v>
      </c>
      <c r="P39" s="40" t="s">
        <v>86</v>
      </c>
      <c r="Q39" s="40">
        <f t="shared" si="5"/>
        <v>0.64722222222222225</v>
      </c>
      <c r="R39" s="27">
        <v>4.1666666666666666E-3</v>
      </c>
      <c r="S39" s="39">
        <v>0.4</v>
      </c>
      <c r="T39" s="39">
        <v>4</v>
      </c>
      <c r="U39" s="40" t="s">
        <v>86</v>
      </c>
      <c r="V39" s="521"/>
    </row>
    <row r="40" spans="3:22" ht="16.5" customHeight="1" thickTop="1">
      <c r="C40" s="521"/>
      <c r="D40" s="85">
        <v>31.3</v>
      </c>
      <c r="E40" s="51" t="s">
        <v>16</v>
      </c>
      <c r="F40" s="41">
        <f t="shared" si="6"/>
        <v>0.32083333333333325</v>
      </c>
      <c r="G40" s="27" t="s">
        <v>16</v>
      </c>
      <c r="H40" s="41" t="str">
        <f>IF(B40&gt;3,"licz"," |")</f>
        <v xml:space="preserve"> |</v>
      </c>
      <c r="I40" s="88" t="s">
        <v>61</v>
      </c>
      <c r="J40" s="89" t="s">
        <v>60</v>
      </c>
      <c r="K40" s="76" t="s">
        <v>18</v>
      </c>
      <c r="L40" s="41">
        <v>0.61111111111111116</v>
      </c>
      <c r="M40" s="41">
        <f t="shared" si="7"/>
        <v>1.3888888888888887E-3</v>
      </c>
      <c r="N40" s="39">
        <v>0</v>
      </c>
      <c r="O40" s="2">
        <f t="shared" si="8"/>
        <v>0.40000000000000213</v>
      </c>
      <c r="P40" s="39" t="s">
        <v>16</v>
      </c>
      <c r="Q40" s="40">
        <v>0.64583333333333337</v>
      </c>
      <c r="R40" s="41">
        <v>1.3888888888888887E-3</v>
      </c>
      <c r="S40" s="39">
        <v>0</v>
      </c>
      <c r="T40" s="39">
        <v>0.4</v>
      </c>
      <c r="U40" s="39" t="s">
        <v>16</v>
      </c>
      <c r="V40" s="521"/>
    </row>
    <row r="41" spans="3:22" ht="12.75" customHeight="1">
      <c r="C41" s="90"/>
      <c r="D41" s="91"/>
      <c r="E41" s="91"/>
      <c r="F41" s="92"/>
      <c r="G41" s="41">
        <f>SUM(G$15:G40)</f>
        <v>3.6111111111111108E-2</v>
      </c>
      <c r="H41" s="93"/>
      <c r="I41" s="94"/>
      <c r="J41" s="20" t="s">
        <v>47</v>
      </c>
      <c r="K41" s="94"/>
      <c r="L41" s="92"/>
      <c r="M41" s="41">
        <f>SUM(M$15:M40)</f>
        <v>3.6111111111111108E-2</v>
      </c>
      <c r="N41" s="91"/>
      <c r="O41" s="91"/>
      <c r="P41" s="91"/>
      <c r="Q41" s="91"/>
      <c r="R41" s="95">
        <f>SUM(R15:R40)</f>
        <v>3.6111111111111108E-2</v>
      </c>
      <c r="S41" s="91"/>
      <c r="T41" s="91"/>
      <c r="U41" s="91"/>
      <c r="V41" s="96"/>
    </row>
    <row r="42" spans="3:22" ht="12.75" customHeight="1">
      <c r="C42" s="97"/>
      <c r="D42" s="53"/>
      <c r="E42" s="53"/>
      <c r="F42" s="53"/>
      <c r="G42" s="59">
        <f>D40*60/MINUTE(G41)</f>
        <v>36.115384615384613</v>
      </c>
      <c r="H42" s="53"/>
      <c r="I42" s="55"/>
      <c r="J42" s="55" t="s">
        <v>48</v>
      </c>
      <c r="K42" s="55"/>
      <c r="L42" s="53"/>
      <c r="M42" s="98">
        <f>N15*60/MINUTE(M41)</f>
        <v>36.115384615384613</v>
      </c>
      <c r="N42" s="53"/>
      <c r="O42" s="53"/>
      <c r="P42" s="53"/>
      <c r="Q42" s="53"/>
      <c r="R42" s="99">
        <v>36.1</v>
      </c>
      <c r="S42" s="53"/>
      <c r="T42" s="53"/>
      <c r="U42" s="53"/>
      <c r="V42" s="100"/>
    </row>
    <row r="43" spans="3:22" ht="12.75" customHeight="1">
      <c r="C43" s="101"/>
      <c r="D43" s="102"/>
      <c r="E43" s="102"/>
      <c r="F43" s="102"/>
      <c r="G43" s="64">
        <v>45</v>
      </c>
      <c r="H43" s="102"/>
      <c r="I43" s="61"/>
      <c r="J43" s="61" t="s">
        <v>49</v>
      </c>
      <c r="K43" s="61"/>
      <c r="L43" s="102"/>
      <c r="M43" s="64">
        <v>45</v>
      </c>
      <c r="N43" s="102"/>
      <c r="O43" s="102"/>
      <c r="P43" s="102"/>
      <c r="Q43" s="102"/>
      <c r="R43" s="103">
        <v>45</v>
      </c>
      <c r="S43" s="102"/>
      <c r="T43" s="102"/>
      <c r="U43" s="102"/>
      <c r="V43" s="104"/>
    </row>
    <row r="44" spans="3:22" ht="12.75" customHeight="1">
      <c r="J44" s="17"/>
    </row>
    <row r="45" spans="3:22" ht="12.75" customHeight="1">
      <c r="C45" s="1" t="s">
        <v>50</v>
      </c>
      <c r="D45" s="2"/>
      <c r="E45" s="3"/>
      <c r="J45" s="17"/>
      <c r="K45" s="69"/>
    </row>
    <row r="46" spans="3:22" ht="12.75" customHeight="1">
      <c r="C46" s="1" t="s">
        <v>51</v>
      </c>
      <c r="D46" s="2"/>
      <c r="E46" s="3"/>
      <c r="K46" s="69"/>
    </row>
    <row r="47" spans="3:22" ht="12.75" customHeight="1">
      <c r="D47" s="2"/>
      <c r="E47" s="3"/>
      <c r="K47" s="69"/>
    </row>
    <row r="48" spans="3:22" ht="12.75" customHeight="1">
      <c r="C48" s="1" t="s">
        <v>52</v>
      </c>
      <c r="D48" s="2"/>
      <c r="E48" s="3"/>
      <c r="I48" s="69"/>
      <c r="J48" s="10"/>
      <c r="K48" s="69"/>
    </row>
    <row r="49" spans="3:11" ht="12.75" customHeight="1">
      <c r="C49" s="1" t="s">
        <v>53</v>
      </c>
      <c r="D49" s="2"/>
      <c r="E49" s="3"/>
      <c r="I49" s="69"/>
      <c r="J49" s="10"/>
      <c r="K49" s="69"/>
    </row>
    <row r="50" spans="3:11" ht="12.75" customHeight="1">
      <c r="C50" s="1" t="s">
        <v>54</v>
      </c>
      <c r="D50" s="2"/>
      <c r="E50" s="3"/>
      <c r="I50" s="69"/>
      <c r="J50" s="10"/>
      <c r="K50" s="69"/>
    </row>
    <row r="51" spans="3:11" ht="12.75" customHeight="1">
      <c r="D51" s="2"/>
      <c r="E51" s="3"/>
      <c r="I51" s="69"/>
      <c r="J51" s="10"/>
      <c r="K51" s="69"/>
    </row>
    <row r="52" spans="3:11" ht="12.75" customHeight="1">
      <c r="C52" s="1" t="s">
        <v>55</v>
      </c>
      <c r="D52" s="2"/>
      <c r="E52" s="3"/>
      <c r="I52" s="69"/>
      <c r="J52" s="10"/>
      <c r="K52" s="69"/>
    </row>
  </sheetData>
  <mergeCells count="17">
    <mergeCell ref="I13:K13"/>
    <mergeCell ref="L13:P13"/>
    <mergeCell ref="Q13:U13"/>
    <mergeCell ref="C16:C40"/>
    <mergeCell ref="V16:V40"/>
    <mergeCell ref="C1:H6"/>
    <mergeCell ref="I1:J6"/>
    <mergeCell ref="K1:M6"/>
    <mergeCell ref="N1:V6"/>
    <mergeCell ref="C11:V11"/>
    <mergeCell ref="C12:C14"/>
    <mergeCell ref="D12:H12"/>
    <mergeCell ref="I12:K12"/>
    <mergeCell ref="L12:P12"/>
    <mergeCell ref="Q12:U12"/>
    <mergeCell ref="V12:V14"/>
    <mergeCell ref="D13:H13"/>
  </mergeCells>
  <printOptions horizontalCentered="1"/>
  <pageMargins left="0.25000000000000006" right="0.25000000000000006" top="1.4389763779527558" bottom="1.4389763779527558" header="1.045275590551181" footer="1.045275590551181"/>
  <pageSetup paperSize="0" fitToWidth="0" fitToHeight="0" pageOrder="overThenDown" orientation="landscape" horizontalDpi="0" verticalDpi="0" copies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98D4-A472-45E9-A60E-97836BE23156}">
  <sheetPr>
    <pageSetUpPr fitToPage="1"/>
  </sheetPr>
  <dimension ref="A1:S61"/>
  <sheetViews>
    <sheetView topLeftCell="A16" workbookViewId="0">
      <selection activeCell="G6" sqref="G6"/>
    </sheetView>
  </sheetViews>
  <sheetFormatPr defaultRowHeight="14.25"/>
  <cols>
    <col min="1" max="1" width="4.125" customWidth="1"/>
    <col min="2" max="2" width="2.875" customWidth="1"/>
    <col min="3" max="3" width="30.875" customWidth="1"/>
    <col min="4" max="4" width="8.125" customWidth="1"/>
    <col min="5" max="5" width="11.125" customWidth="1"/>
    <col min="6" max="6" width="10" customWidth="1"/>
    <col min="7" max="7" width="8" customWidth="1"/>
    <col min="8" max="8" width="5.75" customWidth="1"/>
    <col min="9" max="10" width="10.75" customWidth="1"/>
    <col min="11" max="11" width="8.625" customWidth="1"/>
    <col min="12" max="12" width="5.25" customWidth="1"/>
    <col min="13" max="13" width="10.75" customWidth="1"/>
    <col min="14" max="14" width="9.625" customWidth="1"/>
    <col min="15" max="15" width="10" customWidth="1"/>
    <col min="16" max="16" width="5.25" customWidth="1"/>
    <col min="17" max="1023" width="8.75" customWidth="1"/>
    <col min="1024" max="1024" width="9" customWidth="1"/>
  </cols>
  <sheetData>
    <row r="1" spans="1:16" ht="15">
      <c r="A1" s="174" t="s">
        <v>369</v>
      </c>
      <c r="B1" s="175"/>
      <c r="C1" s="175"/>
      <c r="D1" s="175"/>
      <c r="E1" s="176"/>
      <c r="F1" s="176"/>
      <c r="G1" s="176"/>
      <c r="H1" s="177"/>
      <c r="I1" s="178"/>
      <c r="J1" s="493"/>
      <c r="K1" s="178"/>
      <c r="M1" s="178"/>
      <c r="N1" s="178"/>
      <c r="O1" s="178"/>
      <c r="P1" s="179"/>
    </row>
    <row r="2" spans="1:16" ht="15">
      <c r="A2" s="178" t="s">
        <v>302</v>
      </c>
      <c r="B2" s="175"/>
      <c r="C2" s="175"/>
      <c r="D2" s="175"/>
      <c r="E2" s="176"/>
      <c r="F2" s="176"/>
      <c r="H2" s="177"/>
      <c r="I2" s="178"/>
      <c r="J2" s="178"/>
      <c r="L2" s="178"/>
      <c r="M2" s="178"/>
      <c r="N2" s="178"/>
      <c r="O2" s="178"/>
      <c r="P2" s="179"/>
    </row>
    <row r="3" spans="1:16" ht="15">
      <c r="A3" s="178" t="s">
        <v>303</v>
      </c>
      <c r="B3" s="175"/>
      <c r="C3" s="175"/>
      <c r="D3" s="175"/>
      <c r="E3" s="176"/>
      <c r="F3" s="176"/>
      <c r="G3" s="176"/>
      <c r="H3" s="177"/>
      <c r="I3" s="178"/>
      <c r="J3" s="178"/>
      <c r="K3" s="178"/>
      <c r="L3" s="178"/>
      <c r="M3" s="178"/>
      <c r="N3" s="178"/>
      <c r="O3" s="178"/>
      <c r="P3" s="179"/>
    </row>
    <row r="4" spans="1:16" ht="15">
      <c r="A4" s="178" t="s">
        <v>304</v>
      </c>
      <c r="B4" s="175"/>
      <c r="C4" s="175"/>
      <c r="D4" s="175"/>
      <c r="E4" s="176"/>
      <c r="F4" s="176"/>
      <c r="G4" s="176"/>
      <c r="H4" s="177"/>
      <c r="I4" s="178"/>
      <c r="J4" s="178"/>
      <c r="K4" s="178"/>
      <c r="L4" s="178"/>
      <c r="M4" s="178"/>
      <c r="N4" s="178"/>
      <c r="O4" s="178"/>
      <c r="P4" s="179"/>
    </row>
    <row r="5" spans="1:16" ht="15">
      <c r="A5" s="178" t="s">
        <v>305</v>
      </c>
      <c r="B5" s="175"/>
      <c r="C5" s="175"/>
      <c r="D5" s="175"/>
      <c r="E5" s="176"/>
      <c r="F5" s="176"/>
      <c r="G5" s="176"/>
      <c r="H5" s="177"/>
      <c r="I5" s="178"/>
      <c r="J5" s="178"/>
      <c r="K5" s="178"/>
      <c r="L5" s="178"/>
      <c r="M5" s="178"/>
      <c r="N5" s="178"/>
      <c r="O5" s="178"/>
      <c r="P5" s="179"/>
    </row>
    <row r="6" spans="1:16" ht="15">
      <c r="A6" s="178"/>
      <c r="B6" s="175"/>
      <c r="C6" s="175"/>
      <c r="D6" s="175"/>
      <c r="E6" s="176"/>
      <c r="F6" s="176"/>
      <c r="G6" s="176"/>
      <c r="H6" s="177"/>
      <c r="I6" s="178"/>
      <c r="J6" s="178"/>
      <c r="K6" s="178"/>
      <c r="L6" s="178"/>
      <c r="M6" s="178"/>
      <c r="N6" s="178"/>
      <c r="O6" s="178"/>
      <c r="P6" s="179"/>
    </row>
    <row r="7" spans="1:16" ht="15">
      <c r="A7" s="174" t="s">
        <v>306</v>
      </c>
      <c r="B7" s="175"/>
      <c r="C7" s="175"/>
      <c r="D7" s="175"/>
      <c r="E7" s="176"/>
      <c r="F7" s="176"/>
      <c r="G7" s="176"/>
      <c r="H7" s="177"/>
      <c r="I7" s="178"/>
      <c r="J7" s="178"/>
      <c r="K7" s="178"/>
      <c r="L7" s="178"/>
      <c r="M7" s="178"/>
      <c r="N7" s="178"/>
      <c r="O7" s="178"/>
      <c r="P7" s="179"/>
    </row>
    <row r="8" spans="1:16" s="369" customFormat="1" ht="15">
      <c r="A8" s="180" t="s">
        <v>571</v>
      </c>
      <c r="B8" s="180"/>
      <c r="C8" s="181"/>
      <c r="D8" s="181"/>
      <c r="E8" s="181"/>
      <c r="F8" s="181"/>
      <c r="G8" s="181"/>
      <c r="H8" s="181"/>
      <c r="I8" s="181"/>
      <c r="J8" s="181"/>
      <c r="K8" s="182"/>
      <c r="L8" s="182"/>
      <c r="M8" s="182"/>
      <c r="N8" s="182"/>
      <c r="O8" s="182"/>
      <c r="P8" s="177"/>
    </row>
    <row r="9" spans="1:16" s="369" customFormat="1" ht="15">
      <c r="A9" s="180" t="s">
        <v>571</v>
      </c>
      <c r="B9" s="180"/>
      <c r="C9" s="181"/>
      <c r="D9" s="181"/>
      <c r="E9" s="181"/>
      <c r="F9" s="181"/>
      <c r="G9" s="181"/>
      <c r="H9" s="181"/>
      <c r="I9" s="181"/>
      <c r="J9" s="181"/>
      <c r="K9" s="182"/>
      <c r="L9" s="182"/>
      <c r="M9" s="182"/>
      <c r="N9" s="182"/>
      <c r="O9" s="182"/>
      <c r="P9" s="177"/>
    </row>
    <row r="10" spans="1:16" s="369" customFormat="1" ht="15">
      <c r="A10" s="183" t="s">
        <v>571</v>
      </c>
      <c r="B10" s="183"/>
      <c r="C10" s="183"/>
      <c r="D10" s="183"/>
      <c r="E10" s="181"/>
      <c r="F10" s="181"/>
      <c r="G10" s="181"/>
      <c r="H10" s="181"/>
      <c r="I10" s="181"/>
      <c r="J10" s="181"/>
      <c r="K10" s="182"/>
      <c r="L10" s="182"/>
      <c r="M10" s="182"/>
      <c r="N10" s="182"/>
      <c r="O10" s="182"/>
      <c r="P10" s="177"/>
    </row>
    <row r="11" spans="1:16" s="369" customFormat="1" ht="12" customHeight="1">
      <c r="A11" s="180" t="s">
        <v>572</v>
      </c>
      <c r="B11" s="180"/>
      <c r="C11" s="181"/>
      <c r="D11" s="181"/>
      <c r="E11"/>
      <c r="F11"/>
      <c r="G11" s="181"/>
      <c r="H11" s="181"/>
      <c r="I11" s="181"/>
      <c r="J11" s="181"/>
      <c r="K11" s="182"/>
      <c r="L11" s="182"/>
      <c r="M11" s="182"/>
      <c r="N11" s="182"/>
      <c r="O11" s="182"/>
      <c r="P11" s="177"/>
    </row>
    <row r="12" spans="1:16" s="369" customFormat="1" ht="15">
      <c r="A12" s="180" t="s">
        <v>573</v>
      </c>
      <c r="B12" s="180"/>
      <c r="C12"/>
      <c r="D12"/>
      <c r="E12" s="181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367"/>
    </row>
    <row r="13" spans="1:16">
      <c r="A13" s="180"/>
      <c r="B13" s="181"/>
      <c r="C13" s="181"/>
      <c r="D13" s="181"/>
      <c r="E13" s="182"/>
      <c r="F13" s="182"/>
      <c r="G13" s="186"/>
      <c r="H13" s="178"/>
      <c r="I13" s="178"/>
      <c r="J13" s="178"/>
      <c r="K13" s="178"/>
      <c r="L13" s="178"/>
      <c r="M13" s="178"/>
      <c r="N13" s="178"/>
      <c r="O13" s="178"/>
      <c r="P13" s="178"/>
    </row>
    <row r="14" spans="1:16" s="394" customFormat="1" ht="15.75">
      <c r="A14" s="495" t="s">
        <v>561</v>
      </c>
      <c r="B14" s="495"/>
      <c r="C14" s="178"/>
      <c r="D14" s="178"/>
      <c r="E14" s="178"/>
      <c r="F14" s="178"/>
      <c r="G14" s="393"/>
      <c r="H14" s="368"/>
      <c r="I14" s="368"/>
      <c r="J14" s="368"/>
      <c r="K14" s="368"/>
      <c r="L14" s="393"/>
      <c r="M14" s="393"/>
      <c r="N14" s="393"/>
      <c r="O14" s="393"/>
      <c r="P14" s="393"/>
    </row>
    <row r="15" spans="1:16">
      <c r="A15" s="180"/>
      <c r="B15" s="181"/>
      <c r="C15" s="181"/>
      <c r="D15" s="181"/>
      <c r="E15" s="182"/>
      <c r="F15" s="182"/>
      <c r="G15" s="187"/>
      <c r="H15" s="178"/>
      <c r="I15" s="178"/>
      <c r="J15" s="178"/>
      <c r="K15" s="178"/>
      <c r="L15" s="178"/>
      <c r="M15" s="178"/>
      <c r="N15" s="178"/>
      <c r="O15" s="178"/>
      <c r="P15" s="178"/>
    </row>
    <row r="16" spans="1:16" ht="11.85" customHeight="1">
      <c r="A16" s="180"/>
      <c r="B16" s="181"/>
      <c r="C16" s="181"/>
      <c r="D16" s="181"/>
      <c r="E16" s="182"/>
      <c r="F16" s="182"/>
      <c r="G16" s="187"/>
      <c r="H16" s="178"/>
      <c r="I16" s="178"/>
      <c r="J16" s="178"/>
      <c r="K16" s="178"/>
      <c r="L16" s="178"/>
      <c r="M16" s="178"/>
      <c r="N16" s="178"/>
      <c r="O16" s="178"/>
      <c r="P16" s="178"/>
    </row>
    <row r="17" spans="1:18">
      <c r="A17" s="180" t="s">
        <v>513</v>
      </c>
      <c r="B17" s="181"/>
      <c r="C17" s="181"/>
      <c r="D17" s="181"/>
      <c r="E17" s="182"/>
      <c r="F17" s="182"/>
      <c r="G17" s="187"/>
      <c r="H17" s="178"/>
      <c r="I17" s="178"/>
      <c r="J17" s="178"/>
      <c r="K17" s="178"/>
      <c r="L17" s="178"/>
      <c r="M17" s="178"/>
      <c r="N17" s="178"/>
      <c r="O17" s="178"/>
      <c r="P17" s="178"/>
    </row>
    <row r="18" spans="1:18">
      <c r="A18" s="180" t="s">
        <v>308</v>
      </c>
      <c r="B18" s="181"/>
      <c r="C18" s="181"/>
      <c r="D18" s="181"/>
      <c r="E18" s="182"/>
      <c r="F18" s="182"/>
      <c r="G18" s="187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18" ht="15">
      <c r="A19" s="258"/>
      <c r="B19" s="259"/>
      <c r="C19" s="259"/>
      <c r="D19" s="259"/>
      <c r="E19" s="186"/>
      <c r="F19" s="186"/>
      <c r="G19" s="187"/>
      <c r="H19" s="178"/>
      <c r="I19" s="178"/>
      <c r="J19" s="178"/>
      <c r="K19" s="178"/>
      <c r="L19" s="178"/>
      <c r="M19" s="178"/>
      <c r="N19" s="178"/>
      <c r="O19" s="178"/>
      <c r="P19" s="178"/>
    </row>
    <row r="20" spans="1:18">
      <c r="A20" s="543" t="s">
        <v>309</v>
      </c>
      <c r="B20" s="543"/>
      <c r="C20" s="543"/>
      <c r="D20" s="543"/>
      <c r="E20" s="543"/>
      <c r="F20" s="543"/>
      <c r="G20" s="543"/>
      <c r="H20" s="543"/>
      <c r="I20" s="543"/>
      <c r="J20" s="543"/>
      <c r="K20" s="543"/>
      <c r="L20" s="543"/>
      <c r="M20" s="543"/>
      <c r="N20" s="543"/>
      <c r="O20" s="543"/>
      <c r="P20" s="543"/>
    </row>
    <row r="21" spans="1:18" hidden="1">
      <c r="A21" s="544" t="s">
        <v>514</v>
      </c>
      <c r="B21" s="544"/>
      <c r="C21" s="544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4"/>
      <c r="O21" s="544"/>
      <c r="P21" s="544"/>
    </row>
    <row r="22" spans="1:18" ht="10.35" customHeight="1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</row>
    <row r="23" spans="1:18" ht="35.25" customHeight="1">
      <c r="A23" s="192"/>
      <c r="B23" s="569" t="s">
        <v>515</v>
      </c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</row>
    <row r="24" spans="1:18">
      <c r="A24" s="219"/>
      <c r="B24" s="570" t="s">
        <v>7</v>
      </c>
      <c r="C24" s="570"/>
      <c r="D24" s="570"/>
      <c r="E24" s="573">
        <v>161</v>
      </c>
      <c r="F24" s="573"/>
      <c r="G24" s="573"/>
      <c r="H24" s="573"/>
      <c r="I24" s="573">
        <v>162</v>
      </c>
      <c r="J24" s="573"/>
      <c r="K24" s="573"/>
      <c r="L24" s="573"/>
      <c r="M24" s="573">
        <v>163</v>
      </c>
      <c r="N24" s="573"/>
      <c r="O24" s="573"/>
      <c r="P24" s="573"/>
    </row>
    <row r="25" spans="1:18">
      <c r="A25" s="220"/>
      <c r="B25" s="570" t="s">
        <v>312</v>
      </c>
      <c r="C25" s="570"/>
      <c r="D25" s="570"/>
      <c r="E25" s="573" t="s">
        <v>313</v>
      </c>
      <c r="F25" s="573"/>
      <c r="G25" s="573"/>
      <c r="H25" s="573"/>
      <c r="I25" s="573" t="s">
        <v>313</v>
      </c>
      <c r="J25" s="573"/>
      <c r="K25" s="573"/>
      <c r="L25" s="573"/>
      <c r="M25" s="573" t="s">
        <v>313</v>
      </c>
      <c r="N25" s="573"/>
      <c r="O25" s="573"/>
      <c r="P25" s="573"/>
    </row>
    <row r="26" spans="1:18" ht="62.25" customHeight="1">
      <c r="A26" s="221"/>
      <c r="B26" s="371" t="s">
        <v>317</v>
      </c>
      <c r="C26" s="372" t="s">
        <v>318</v>
      </c>
      <c r="D26" s="373" t="s">
        <v>319</v>
      </c>
      <c r="E26" s="374" t="s">
        <v>320</v>
      </c>
      <c r="F26" s="374" t="s">
        <v>353</v>
      </c>
      <c r="G26" s="375" t="s">
        <v>169</v>
      </c>
      <c r="H26" s="376" t="s">
        <v>323</v>
      </c>
      <c r="I26" s="374" t="s">
        <v>320</v>
      </c>
      <c r="J26" s="374" t="s">
        <v>353</v>
      </c>
      <c r="K26" s="375" t="s">
        <v>169</v>
      </c>
      <c r="L26" s="376" t="s">
        <v>323</v>
      </c>
      <c r="M26" s="374" t="s">
        <v>320</v>
      </c>
      <c r="N26" s="374" t="s">
        <v>353</v>
      </c>
      <c r="O26" s="375" t="s">
        <v>169</v>
      </c>
      <c r="P26" s="376" t="s">
        <v>323</v>
      </c>
    </row>
    <row r="27" spans="1:18" ht="14.25" customHeight="1">
      <c r="A27" s="186"/>
      <c r="B27" s="377" t="s">
        <v>324</v>
      </c>
      <c r="C27" s="395" t="s">
        <v>472</v>
      </c>
      <c r="D27" s="379" t="s">
        <v>326</v>
      </c>
      <c r="E27" s="205"/>
      <c r="F27" s="205"/>
      <c r="G27" s="205"/>
      <c r="H27" s="205"/>
      <c r="I27" s="205"/>
      <c r="J27" s="205"/>
      <c r="K27" s="205"/>
      <c r="L27" s="205"/>
      <c r="M27" s="127">
        <v>0</v>
      </c>
      <c r="N27" s="127">
        <v>0</v>
      </c>
      <c r="O27" s="396">
        <v>0</v>
      </c>
      <c r="P27" s="382">
        <v>0.63541666666666663</v>
      </c>
    </row>
    <row r="28" spans="1:18" ht="14.25" customHeight="1">
      <c r="A28" s="186"/>
      <c r="B28" s="377" t="s">
        <v>327</v>
      </c>
      <c r="C28" s="395" t="s">
        <v>387</v>
      </c>
      <c r="D28" s="379" t="s">
        <v>336</v>
      </c>
      <c r="E28" s="205"/>
      <c r="F28" s="205"/>
      <c r="G28" s="205"/>
      <c r="H28" s="205"/>
      <c r="I28" s="205"/>
      <c r="J28" s="205"/>
      <c r="K28" s="205"/>
      <c r="L28" s="205"/>
      <c r="M28" s="127">
        <v>0.5</v>
      </c>
      <c r="N28" s="127">
        <f t="shared" ref="N28:N44" si="0">M28+N27</f>
        <v>0.5</v>
      </c>
      <c r="O28" s="396">
        <v>6.9444444444444436E-4</v>
      </c>
      <c r="P28" s="382">
        <f t="shared" ref="P28:P44" si="1">O28+P27</f>
        <v>0.63611111111111107</v>
      </c>
    </row>
    <row r="29" spans="1:18">
      <c r="A29" s="208"/>
      <c r="B29" s="377" t="s">
        <v>332</v>
      </c>
      <c r="C29" s="395" t="s">
        <v>328</v>
      </c>
      <c r="D29" s="379" t="s">
        <v>329</v>
      </c>
      <c r="E29" s="397">
        <v>0</v>
      </c>
      <c r="F29" s="380">
        <v>0</v>
      </c>
      <c r="G29" s="381">
        <v>0</v>
      </c>
      <c r="H29" s="382">
        <v>0.2986111111111111</v>
      </c>
      <c r="I29" s="397">
        <v>0</v>
      </c>
      <c r="J29" s="380">
        <v>0</v>
      </c>
      <c r="K29" s="381">
        <v>0</v>
      </c>
      <c r="L29" s="382">
        <v>0.44097222222222227</v>
      </c>
      <c r="M29" s="127">
        <v>0.9</v>
      </c>
      <c r="N29" s="127">
        <f t="shared" si="0"/>
        <v>1.4</v>
      </c>
      <c r="O29" s="396">
        <v>6.9444444444444436E-4</v>
      </c>
      <c r="P29" s="382">
        <f t="shared" si="1"/>
        <v>0.63680555555555551</v>
      </c>
      <c r="R29" s="398"/>
    </row>
    <row r="30" spans="1:18">
      <c r="A30" s="208"/>
      <c r="B30" s="377" t="s">
        <v>334</v>
      </c>
      <c r="C30" s="395" t="s">
        <v>473</v>
      </c>
      <c r="D30" s="379" t="s">
        <v>336</v>
      </c>
      <c r="E30" s="399">
        <v>0.9</v>
      </c>
      <c r="F30" s="380">
        <f t="shared" ref="F30:F37" si="2">F29+E30</f>
        <v>0.9</v>
      </c>
      <c r="G30" s="384">
        <v>6.9444444444444436E-4</v>
      </c>
      <c r="H30" s="382">
        <f t="shared" ref="H30:H37" si="3">H29+G30</f>
        <v>0.29930555555555555</v>
      </c>
      <c r="I30" s="399">
        <v>0.9</v>
      </c>
      <c r="J30" s="380">
        <f t="shared" ref="J30:J37" si="4">J29+I30</f>
        <v>0.9</v>
      </c>
      <c r="K30" s="384">
        <v>6.9444444444444436E-4</v>
      </c>
      <c r="L30" s="382">
        <f t="shared" ref="L30:L43" si="5">L29+K30</f>
        <v>0.44166666666666671</v>
      </c>
      <c r="M30" s="399">
        <v>0.9</v>
      </c>
      <c r="N30" s="127">
        <f t="shared" si="0"/>
        <v>2.2999999999999998</v>
      </c>
      <c r="O30" s="384">
        <v>6.9444444444444436E-4</v>
      </c>
      <c r="P30" s="382">
        <f t="shared" si="1"/>
        <v>0.63749999999999996</v>
      </c>
    </row>
    <row r="31" spans="1:18">
      <c r="A31" s="208"/>
      <c r="B31" s="377" t="s">
        <v>337</v>
      </c>
      <c r="C31" s="395" t="s">
        <v>474</v>
      </c>
      <c r="D31" s="379" t="s">
        <v>336</v>
      </c>
      <c r="E31" s="399">
        <v>0.9</v>
      </c>
      <c r="F31" s="380">
        <f t="shared" si="2"/>
        <v>1.8</v>
      </c>
      <c r="G31" s="384">
        <v>6.9444444444444436E-4</v>
      </c>
      <c r="H31" s="382">
        <f t="shared" si="3"/>
        <v>0.3</v>
      </c>
      <c r="I31" s="399">
        <v>0.9</v>
      </c>
      <c r="J31" s="380">
        <f t="shared" si="4"/>
        <v>1.8</v>
      </c>
      <c r="K31" s="384">
        <v>6.9444444444444436E-4</v>
      </c>
      <c r="L31" s="382">
        <f t="shared" si="5"/>
        <v>0.44236111111111115</v>
      </c>
      <c r="M31" s="399">
        <v>0.9</v>
      </c>
      <c r="N31" s="127">
        <f t="shared" si="0"/>
        <v>3.1999999999999997</v>
      </c>
      <c r="O31" s="384">
        <v>6.9444444444444436E-4</v>
      </c>
      <c r="P31" s="382">
        <f t="shared" si="1"/>
        <v>0.6381944444444444</v>
      </c>
    </row>
    <row r="32" spans="1:18">
      <c r="A32" s="208"/>
      <c r="B32" s="377" t="s">
        <v>339</v>
      </c>
      <c r="C32" s="395" t="s">
        <v>475</v>
      </c>
      <c r="D32" s="379" t="s">
        <v>336</v>
      </c>
      <c r="E32" s="399">
        <v>3</v>
      </c>
      <c r="F32" s="380">
        <f t="shared" si="2"/>
        <v>4.8</v>
      </c>
      <c r="G32" s="384">
        <v>2.7777777777777775E-3</v>
      </c>
      <c r="H32" s="382">
        <f t="shared" si="3"/>
        <v>0.30277777777777776</v>
      </c>
      <c r="I32" s="399">
        <v>3</v>
      </c>
      <c r="J32" s="380">
        <f t="shared" si="4"/>
        <v>4.8</v>
      </c>
      <c r="K32" s="384">
        <v>2.7777777777777775E-3</v>
      </c>
      <c r="L32" s="382">
        <f t="shared" si="5"/>
        <v>0.44513888888888892</v>
      </c>
      <c r="M32" s="399">
        <v>3</v>
      </c>
      <c r="N32" s="127">
        <f t="shared" si="0"/>
        <v>6.1999999999999993</v>
      </c>
      <c r="O32" s="384">
        <v>2.7777777777777775E-3</v>
      </c>
      <c r="P32" s="382">
        <f t="shared" si="1"/>
        <v>0.64097222222222217</v>
      </c>
    </row>
    <row r="33" spans="1:19">
      <c r="A33" s="208"/>
      <c r="B33" s="377" t="s">
        <v>341</v>
      </c>
      <c r="C33" s="395" t="s">
        <v>516</v>
      </c>
      <c r="D33" s="379" t="s">
        <v>336</v>
      </c>
      <c r="E33" s="399">
        <v>2.8</v>
      </c>
      <c r="F33" s="380">
        <f t="shared" si="2"/>
        <v>7.6</v>
      </c>
      <c r="G33" s="384">
        <v>2.7777777777777775E-3</v>
      </c>
      <c r="H33" s="382">
        <f t="shared" si="3"/>
        <v>0.30555555555555552</v>
      </c>
      <c r="I33" s="399">
        <v>2.8</v>
      </c>
      <c r="J33" s="380">
        <f t="shared" si="4"/>
        <v>7.6</v>
      </c>
      <c r="K33" s="384">
        <v>2.7777777777777775E-3</v>
      </c>
      <c r="L33" s="382">
        <f t="shared" si="5"/>
        <v>0.44791666666666669</v>
      </c>
      <c r="M33" s="399">
        <v>2.8</v>
      </c>
      <c r="N33" s="127">
        <f t="shared" si="0"/>
        <v>9</v>
      </c>
      <c r="O33" s="384">
        <v>2.7777777777777775E-3</v>
      </c>
      <c r="P33" s="382">
        <f t="shared" si="1"/>
        <v>0.64374999999999993</v>
      </c>
    </row>
    <row r="34" spans="1:19">
      <c r="A34" s="208"/>
      <c r="B34" s="377" t="s">
        <v>343</v>
      </c>
      <c r="C34" s="395" t="s">
        <v>517</v>
      </c>
      <c r="D34" s="379" t="s">
        <v>336</v>
      </c>
      <c r="E34" s="399">
        <v>0.9</v>
      </c>
      <c r="F34" s="380">
        <f t="shared" si="2"/>
        <v>8.5</v>
      </c>
      <c r="G34" s="384">
        <v>6.9444444444444436E-4</v>
      </c>
      <c r="H34" s="382">
        <f t="shared" si="3"/>
        <v>0.30624999999999997</v>
      </c>
      <c r="I34" s="399">
        <v>0.9</v>
      </c>
      <c r="J34" s="380">
        <f t="shared" si="4"/>
        <v>8.5</v>
      </c>
      <c r="K34" s="384">
        <v>6.9444444444444436E-4</v>
      </c>
      <c r="L34" s="382">
        <f t="shared" si="5"/>
        <v>0.44861111111111113</v>
      </c>
      <c r="M34" s="399">
        <v>0.9</v>
      </c>
      <c r="N34" s="127">
        <f t="shared" si="0"/>
        <v>9.9</v>
      </c>
      <c r="O34" s="384">
        <v>6.9444444444444436E-4</v>
      </c>
      <c r="P34" s="382">
        <f t="shared" si="1"/>
        <v>0.64444444444444438</v>
      </c>
    </row>
    <row r="35" spans="1:19">
      <c r="A35" s="208"/>
      <c r="B35" s="377" t="s">
        <v>345</v>
      </c>
      <c r="C35" s="395" t="s">
        <v>518</v>
      </c>
      <c r="D35" s="379" t="s">
        <v>326</v>
      </c>
      <c r="E35" s="399">
        <v>5.0999999999999996</v>
      </c>
      <c r="F35" s="380">
        <f t="shared" si="2"/>
        <v>13.6</v>
      </c>
      <c r="G35" s="384">
        <v>4.8611111111111112E-3</v>
      </c>
      <c r="H35" s="382">
        <f t="shared" si="3"/>
        <v>0.31111111111111106</v>
      </c>
      <c r="I35" s="399">
        <v>5.0999999999999996</v>
      </c>
      <c r="J35" s="380">
        <f t="shared" si="4"/>
        <v>13.6</v>
      </c>
      <c r="K35" s="384">
        <v>4.8611111111111112E-3</v>
      </c>
      <c r="L35" s="382">
        <f t="shared" si="5"/>
        <v>0.45347222222222222</v>
      </c>
      <c r="M35" s="399">
        <v>5.0999999999999996</v>
      </c>
      <c r="N35" s="127">
        <f t="shared" si="0"/>
        <v>15</v>
      </c>
      <c r="O35" s="384">
        <v>4.8611111111111112E-3</v>
      </c>
      <c r="P35" s="382">
        <f t="shared" si="1"/>
        <v>0.64930555555555547</v>
      </c>
    </row>
    <row r="36" spans="1:19">
      <c r="A36" s="208"/>
      <c r="B36" s="377" t="s">
        <v>347</v>
      </c>
      <c r="C36" s="395" t="s">
        <v>478</v>
      </c>
      <c r="D36" s="379" t="s">
        <v>336</v>
      </c>
      <c r="E36" s="399">
        <v>3.4</v>
      </c>
      <c r="F36" s="380">
        <f t="shared" si="2"/>
        <v>17</v>
      </c>
      <c r="G36" s="384">
        <v>2.7777777777777775E-3</v>
      </c>
      <c r="H36" s="382">
        <f t="shared" si="3"/>
        <v>0.31388888888888883</v>
      </c>
      <c r="I36" s="399">
        <v>3.4</v>
      </c>
      <c r="J36" s="380">
        <f t="shared" si="4"/>
        <v>17</v>
      </c>
      <c r="K36" s="384">
        <v>2.7777777777777775E-3</v>
      </c>
      <c r="L36" s="382">
        <f t="shared" si="5"/>
        <v>0.45624999999999999</v>
      </c>
      <c r="M36" s="399">
        <v>3.4</v>
      </c>
      <c r="N36" s="127">
        <f t="shared" si="0"/>
        <v>18.399999999999999</v>
      </c>
      <c r="O36" s="384">
        <v>2.7777777777777775E-3</v>
      </c>
      <c r="P36" s="382">
        <f t="shared" si="1"/>
        <v>0.65208333333333324</v>
      </c>
    </row>
    <row r="37" spans="1:19">
      <c r="A37" s="208"/>
      <c r="B37" s="377" t="s">
        <v>349</v>
      </c>
      <c r="C37" s="400" t="s">
        <v>519</v>
      </c>
      <c r="D37" s="379" t="s">
        <v>329</v>
      </c>
      <c r="E37" s="399">
        <v>2.9</v>
      </c>
      <c r="F37" s="380">
        <f t="shared" si="2"/>
        <v>19.899999999999999</v>
      </c>
      <c r="G37" s="384">
        <v>2.7777777777777775E-3</v>
      </c>
      <c r="H37" s="382">
        <f t="shared" si="3"/>
        <v>0.3166666666666666</v>
      </c>
      <c r="I37" s="399">
        <v>2.9</v>
      </c>
      <c r="J37" s="380">
        <f t="shared" si="4"/>
        <v>19.899999999999999</v>
      </c>
      <c r="K37" s="384">
        <v>2.7777777777777775E-3</v>
      </c>
      <c r="L37" s="382">
        <f t="shared" si="5"/>
        <v>0.45902777777777776</v>
      </c>
      <c r="M37" s="399">
        <v>2.9</v>
      </c>
      <c r="N37" s="127">
        <f t="shared" si="0"/>
        <v>21.299999999999997</v>
      </c>
      <c r="O37" s="384">
        <v>2.7777777777777775E-3</v>
      </c>
      <c r="P37" s="382">
        <f t="shared" si="1"/>
        <v>0.65486111111111101</v>
      </c>
    </row>
    <row r="38" spans="1:19">
      <c r="A38" s="208"/>
      <c r="B38" s="377" t="s">
        <v>396</v>
      </c>
      <c r="C38" s="400" t="s">
        <v>520</v>
      </c>
      <c r="D38" s="379" t="s">
        <v>326</v>
      </c>
      <c r="E38" s="399">
        <v>0.8</v>
      </c>
      <c r="F38" s="380">
        <f>E38+F37</f>
        <v>20.7</v>
      </c>
      <c r="G38" s="384">
        <v>6.9444444444444436E-4</v>
      </c>
      <c r="H38" s="382">
        <f>G38+H37</f>
        <v>0.31736111111111104</v>
      </c>
      <c r="I38" s="399">
        <v>0.8</v>
      </c>
      <c r="J38" s="380">
        <f>I38+J37</f>
        <v>20.7</v>
      </c>
      <c r="K38" s="384">
        <v>6.9444444444444436E-4</v>
      </c>
      <c r="L38" s="382">
        <f t="shared" si="5"/>
        <v>0.4597222222222222</v>
      </c>
      <c r="M38" s="399">
        <v>0.8</v>
      </c>
      <c r="N38" s="127">
        <f t="shared" si="0"/>
        <v>22.099999999999998</v>
      </c>
      <c r="O38" s="384">
        <v>6.9444444444444436E-4</v>
      </c>
      <c r="P38" s="382">
        <f t="shared" si="1"/>
        <v>0.65555555555555545</v>
      </c>
    </row>
    <row r="39" spans="1:19">
      <c r="A39" s="208"/>
      <c r="B39" s="377" t="s">
        <v>398</v>
      </c>
      <c r="C39" s="400" t="s">
        <v>521</v>
      </c>
      <c r="D39" s="379" t="s">
        <v>336</v>
      </c>
      <c r="E39" s="399">
        <v>1.6</v>
      </c>
      <c r="F39" s="380">
        <f>F38+E39</f>
        <v>22.3</v>
      </c>
      <c r="G39" s="384">
        <v>1.3888888888888887E-3</v>
      </c>
      <c r="H39" s="382">
        <f>H38+G39</f>
        <v>0.31874999999999992</v>
      </c>
      <c r="I39" s="399">
        <v>1.6</v>
      </c>
      <c r="J39" s="380">
        <f>J38+I39</f>
        <v>22.3</v>
      </c>
      <c r="K39" s="384">
        <v>1.3888888888888887E-3</v>
      </c>
      <c r="L39" s="382">
        <f t="shared" si="5"/>
        <v>0.46111111111111108</v>
      </c>
      <c r="M39" s="399">
        <v>1.6</v>
      </c>
      <c r="N39" s="127">
        <f t="shared" si="0"/>
        <v>23.7</v>
      </c>
      <c r="O39" s="384">
        <v>1.3888888888888887E-3</v>
      </c>
      <c r="P39" s="382">
        <f t="shared" si="1"/>
        <v>0.65694444444444433</v>
      </c>
    </row>
    <row r="40" spans="1:19">
      <c r="A40" s="208"/>
      <c r="B40" s="377" t="s">
        <v>400</v>
      </c>
      <c r="C40" s="400" t="s">
        <v>522</v>
      </c>
      <c r="D40" s="379" t="s">
        <v>336</v>
      </c>
      <c r="E40" s="399">
        <v>0.7</v>
      </c>
      <c r="F40" s="380">
        <f>E40+F39</f>
        <v>23</v>
      </c>
      <c r="G40" s="384">
        <v>6.9444444444444436E-4</v>
      </c>
      <c r="H40" s="382">
        <f>H39+G40</f>
        <v>0.31944444444444436</v>
      </c>
      <c r="I40" s="399">
        <v>0.7</v>
      </c>
      <c r="J40" s="380">
        <f>I40+J39</f>
        <v>23</v>
      </c>
      <c r="K40" s="384">
        <v>6.9444444444444436E-4</v>
      </c>
      <c r="L40" s="382">
        <f t="shared" si="5"/>
        <v>0.46180555555555552</v>
      </c>
      <c r="M40" s="399">
        <v>0.7</v>
      </c>
      <c r="N40" s="127">
        <f t="shared" si="0"/>
        <v>24.4</v>
      </c>
      <c r="O40" s="384">
        <v>6.9444444444444436E-4</v>
      </c>
      <c r="P40" s="382">
        <f t="shared" si="1"/>
        <v>0.65763888888888877</v>
      </c>
    </row>
    <row r="41" spans="1:19">
      <c r="A41" s="208"/>
      <c r="B41" s="377" t="s">
        <v>403</v>
      </c>
      <c r="C41" s="400" t="s">
        <v>523</v>
      </c>
      <c r="D41" s="379" t="s">
        <v>336</v>
      </c>
      <c r="E41" s="399">
        <v>2.1</v>
      </c>
      <c r="F41" s="380">
        <f>F40+E41</f>
        <v>25.1</v>
      </c>
      <c r="G41" s="384">
        <v>1.3888888888888887E-3</v>
      </c>
      <c r="H41" s="382">
        <f>H40+G41</f>
        <v>0.32083333333333325</v>
      </c>
      <c r="I41" s="399">
        <v>2.1</v>
      </c>
      <c r="J41" s="380">
        <f>J40+I41</f>
        <v>25.1</v>
      </c>
      <c r="K41" s="384">
        <v>1.3888888888888887E-3</v>
      </c>
      <c r="L41" s="382">
        <f t="shared" si="5"/>
        <v>0.46319444444444441</v>
      </c>
      <c r="M41" s="399">
        <v>2.1</v>
      </c>
      <c r="N41" s="127">
        <f t="shared" si="0"/>
        <v>26.5</v>
      </c>
      <c r="O41" s="384">
        <v>1.3888888888888887E-3</v>
      </c>
      <c r="P41" s="382">
        <f t="shared" si="1"/>
        <v>0.65902777777777766</v>
      </c>
    </row>
    <row r="42" spans="1:19">
      <c r="A42" s="208"/>
      <c r="B42" s="377" t="s">
        <v>406</v>
      </c>
      <c r="C42" s="400" t="s">
        <v>524</v>
      </c>
      <c r="D42" s="379" t="s">
        <v>336</v>
      </c>
      <c r="E42" s="399">
        <v>2.9</v>
      </c>
      <c r="F42" s="380">
        <f>E42+F41</f>
        <v>28</v>
      </c>
      <c r="G42" s="384">
        <v>2.0833333333333333E-3</v>
      </c>
      <c r="H42" s="382">
        <f>H41+G42</f>
        <v>0.32291666666666657</v>
      </c>
      <c r="I42" s="399">
        <v>2.9</v>
      </c>
      <c r="J42" s="380">
        <f>I42+J41</f>
        <v>28</v>
      </c>
      <c r="K42" s="384">
        <v>2.0833333333333333E-3</v>
      </c>
      <c r="L42" s="382">
        <f t="shared" si="5"/>
        <v>0.46527777777777773</v>
      </c>
      <c r="M42" s="399">
        <v>2.9</v>
      </c>
      <c r="N42" s="127">
        <f t="shared" si="0"/>
        <v>29.4</v>
      </c>
      <c r="O42" s="384">
        <v>2.0833333333333333E-3</v>
      </c>
      <c r="P42" s="382">
        <f t="shared" si="1"/>
        <v>0.66111111111111098</v>
      </c>
    </row>
    <row r="43" spans="1:19">
      <c r="A43" s="208"/>
      <c r="B43" s="377" t="s">
        <v>409</v>
      </c>
      <c r="C43" s="400" t="s">
        <v>525</v>
      </c>
      <c r="D43" s="379" t="s">
        <v>336</v>
      </c>
      <c r="E43" s="399">
        <v>1.1000000000000001</v>
      </c>
      <c r="F43" s="380">
        <f>F42+E43</f>
        <v>29.1</v>
      </c>
      <c r="G43" s="384">
        <v>6.9444444444444436E-4</v>
      </c>
      <c r="H43" s="382">
        <f>H42+G43</f>
        <v>0.32361111111111102</v>
      </c>
      <c r="I43" s="401">
        <v>1.1000000000000001</v>
      </c>
      <c r="J43" s="402">
        <f>J42+I43</f>
        <v>29.1</v>
      </c>
      <c r="K43" s="403">
        <v>6.9444444444444436E-4</v>
      </c>
      <c r="L43" s="404">
        <f t="shared" si="5"/>
        <v>0.46597222222222218</v>
      </c>
      <c r="M43" s="401">
        <v>1.1000000000000001</v>
      </c>
      <c r="N43" s="148">
        <f t="shared" si="0"/>
        <v>30.5</v>
      </c>
      <c r="O43" s="403">
        <v>6.9444444444444436E-4</v>
      </c>
      <c r="P43" s="382">
        <f t="shared" si="1"/>
        <v>0.66180555555555542</v>
      </c>
      <c r="R43" s="293"/>
    </row>
    <row r="44" spans="1:19">
      <c r="A44" s="208"/>
      <c r="B44" s="377" t="s">
        <v>412</v>
      </c>
      <c r="C44" s="400" t="s">
        <v>328</v>
      </c>
      <c r="D44" s="379" t="s">
        <v>329</v>
      </c>
      <c r="E44" s="399">
        <v>0.7</v>
      </c>
      <c r="F44" s="380">
        <f>E44+F43</f>
        <v>29.8</v>
      </c>
      <c r="G44" s="384">
        <v>6.9444444444444436E-4</v>
      </c>
      <c r="H44" s="405">
        <f>G44+H43</f>
        <v>0.32430555555555546</v>
      </c>
      <c r="I44" s="383">
        <v>0.7</v>
      </c>
      <c r="J44" s="380">
        <f>I44+J43</f>
        <v>29.8</v>
      </c>
      <c r="K44" s="406">
        <v>6.9444444444444436E-4</v>
      </c>
      <c r="L44" s="407">
        <f>K44+L43</f>
        <v>0.46666666666666662</v>
      </c>
      <c r="M44" s="383">
        <v>0.7</v>
      </c>
      <c r="N44" s="380">
        <f t="shared" si="0"/>
        <v>31.2</v>
      </c>
      <c r="O44" s="406">
        <v>6.9444444444444436E-4</v>
      </c>
      <c r="P44" s="382">
        <f t="shared" si="1"/>
        <v>0.66249999999999987</v>
      </c>
    </row>
    <row r="45" spans="1:19">
      <c r="A45" s="208"/>
      <c r="B45" s="377" t="s">
        <v>415</v>
      </c>
      <c r="C45" s="400" t="s">
        <v>335</v>
      </c>
      <c r="D45" s="379" t="s">
        <v>336</v>
      </c>
      <c r="E45" s="399">
        <v>0.7</v>
      </c>
      <c r="F45" s="380">
        <f>F44+E45</f>
        <v>30.5</v>
      </c>
      <c r="G45" s="384">
        <v>6.9444444444444436E-4</v>
      </c>
      <c r="H45" s="382">
        <f>H44+G45</f>
        <v>0.3249999999999999</v>
      </c>
      <c r="I45" s="408"/>
      <c r="J45" s="408"/>
      <c r="K45" s="408"/>
      <c r="L45" s="408"/>
      <c r="M45" s="408"/>
      <c r="N45" s="408"/>
      <c r="O45" s="408"/>
      <c r="P45" s="205"/>
    </row>
    <row r="46" spans="1:19">
      <c r="A46" s="208"/>
      <c r="B46" s="377" t="s">
        <v>418</v>
      </c>
      <c r="C46" s="395" t="s">
        <v>497</v>
      </c>
      <c r="D46" s="379" t="s">
        <v>326</v>
      </c>
      <c r="E46" s="399">
        <v>0.7</v>
      </c>
      <c r="F46" s="380">
        <f>E46+F45</f>
        <v>31.2</v>
      </c>
      <c r="G46" s="384">
        <v>6.9444444444444436E-4</v>
      </c>
      <c r="H46" s="382">
        <f>H45+G46</f>
        <v>0.32569444444444434</v>
      </c>
      <c r="I46" s="205"/>
      <c r="J46" s="205"/>
      <c r="K46" s="205"/>
      <c r="L46" s="205"/>
      <c r="M46" s="205"/>
      <c r="N46" s="205"/>
      <c r="O46" s="205"/>
      <c r="P46" s="205"/>
    </row>
    <row r="47" spans="1:19">
      <c r="A47" s="227"/>
      <c r="B47" s="549"/>
      <c r="C47" s="549"/>
      <c r="D47" s="549"/>
      <c r="E47" s="574" t="s">
        <v>169</v>
      </c>
      <c r="F47" s="574"/>
      <c r="G47" s="574"/>
      <c r="H47" s="409">
        <f>H46-H29</f>
        <v>2.7083333333333237E-2</v>
      </c>
      <c r="I47" s="574" t="s">
        <v>169</v>
      </c>
      <c r="J47" s="574"/>
      <c r="K47" s="574"/>
      <c r="L47" s="410">
        <f>L44-L29</f>
        <v>2.5694444444444353E-2</v>
      </c>
      <c r="M47" s="574" t="s">
        <v>169</v>
      </c>
      <c r="N47" s="574"/>
      <c r="O47" s="574"/>
      <c r="P47" s="411">
        <f>P44-P27</f>
        <v>2.7083333333333237E-2</v>
      </c>
      <c r="S47" s="412"/>
    </row>
    <row r="48" spans="1:19">
      <c r="A48" s="227"/>
      <c r="B48" s="549"/>
      <c r="C48" s="549"/>
      <c r="D48" s="549"/>
      <c r="E48" s="574" t="s">
        <v>351</v>
      </c>
      <c r="F48" s="574"/>
      <c r="G48" s="574"/>
      <c r="H48" s="399">
        <v>48</v>
      </c>
      <c r="I48" s="574" t="s">
        <v>351</v>
      </c>
      <c r="J48" s="574"/>
      <c r="K48" s="574"/>
      <c r="L48" s="387">
        <v>48.3</v>
      </c>
      <c r="M48" s="575" t="s">
        <v>351</v>
      </c>
      <c r="N48" s="575"/>
      <c r="O48" s="575"/>
      <c r="P48" s="383">
        <v>48</v>
      </c>
    </row>
    <row r="49" spans="1:16">
      <c r="A49" s="227"/>
      <c r="B49" s="549"/>
      <c r="C49" s="549"/>
      <c r="D49" s="549"/>
      <c r="E49" s="574" t="s">
        <v>352</v>
      </c>
      <c r="F49" s="574"/>
      <c r="G49" s="574"/>
      <c r="H49" s="413">
        <v>18</v>
      </c>
      <c r="I49" s="574" t="s">
        <v>352</v>
      </c>
      <c r="J49" s="574"/>
      <c r="K49" s="574"/>
      <c r="L49" s="388">
        <v>16</v>
      </c>
      <c r="M49" s="576" t="s">
        <v>352</v>
      </c>
      <c r="N49" s="576"/>
      <c r="O49" s="576"/>
      <c r="P49" s="379">
        <v>18</v>
      </c>
    </row>
    <row r="50" spans="1:16">
      <c r="A50" s="233"/>
      <c r="B50" s="234" t="s">
        <v>354</v>
      </c>
      <c r="C50" s="176"/>
      <c r="D50" s="176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</row>
    <row r="51" spans="1:16" ht="13.35" customHeight="1">
      <c r="A51" s="208"/>
      <c r="B51" s="235"/>
      <c r="C51" s="236"/>
      <c r="D51" s="236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</row>
    <row r="52" spans="1:16" s="239" customFormat="1" ht="15">
      <c r="A52" s="389"/>
      <c r="B52" s="571" t="s">
        <v>355</v>
      </c>
      <c r="C52" s="571"/>
      <c r="D52" s="571"/>
      <c r="E52" s="571"/>
      <c r="F52" s="571"/>
      <c r="G52" s="571"/>
      <c r="H52" s="571"/>
      <c r="I52" s="390"/>
      <c r="J52" s="390"/>
      <c r="K52" s="390"/>
      <c r="L52" s="174"/>
      <c r="M52" s="174"/>
      <c r="N52" s="174"/>
      <c r="O52" s="174"/>
      <c r="P52" s="174"/>
    </row>
    <row r="53" spans="1:16">
      <c r="A53" s="208"/>
      <c r="B53" s="572" t="s">
        <v>356</v>
      </c>
      <c r="C53" s="572"/>
      <c r="D53" s="572"/>
      <c r="E53" s="572"/>
      <c r="F53" s="572"/>
      <c r="G53" s="572"/>
      <c r="H53" s="572"/>
      <c r="I53" s="241"/>
      <c r="J53" s="241"/>
      <c r="K53" s="241"/>
      <c r="L53" s="178"/>
      <c r="M53" s="178"/>
      <c r="N53" s="178"/>
      <c r="O53" s="178"/>
      <c r="P53" s="178"/>
    </row>
    <row r="54" spans="1:16">
      <c r="A54" s="208"/>
      <c r="B54" s="241"/>
      <c r="C54" s="241"/>
      <c r="D54" s="241"/>
      <c r="E54" s="241"/>
      <c r="F54" s="241"/>
      <c r="G54" s="241"/>
      <c r="H54" s="178"/>
      <c r="I54" s="178"/>
      <c r="J54" s="178"/>
      <c r="K54" s="178"/>
      <c r="L54" s="178"/>
      <c r="M54" s="178"/>
      <c r="N54" s="178"/>
      <c r="O54" s="178"/>
      <c r="P54" s="178"/>
    </row>
    <row r="55" spans="1:16" s="239" customFormat="1" ht="15">
      <c r="A55" s="389"/>
      <c r="B55" s="390" t="s">
        <v>359</v>
      </c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</row>
    <row r="56" spans="1:16">
      <c r="A56" s="208"/>
      <c r="B56" s="241" t="s">
        <v>360</v>
      </c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</row>
    <row r="57" spans="1:16">
      <c r="A57" s="208"/>
      <c r="B57" s="241" t="s">
        <v>361</v>
      </c>
      <c r="C57" s="391"/>
      <c r="D57" s="236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</row>
    <row r="58" spans="1:16">
      <c r="A58" s="208"/>
      <c r="B58" s="241" t="s">
        <v>362</v>
      </c>
      <c r="C58" s="236"/>
      <c r="D58" s="236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</row>
    <row r="60" spans="1:16" ht="15">
      <c r="A60" s="239"/>
    </row>
    <row r="61" spans="1:16" ht="28.5" customHeight="1">
      <c r="A61" s="239"/>
    </row>
  </sheetData>
  <mergeCells count="23">
    <mergeCell ref="B53:H53"/>
    <mergeCell ref="B25:D25"/>
    <mergeCell ref="E25:H25"/>
    <mergeCell ref="I25:L25"/>
    <mergeCell ref="M25:P25"/>
    <mergeCell ref="B47:D49"/>
    <mergeCell ref="E47:G47"/>
    <mergeCell ref="I47:K47"/>
    <mergeCell ref="M47:O47"/>
    <mergeCell ref="E48:G48"/>
    <mergeCell ref="I48:K48"/>
    <mergeCell ref="M48:O48"/>
    <mergeCell ref="E49:G49"/>
    <mergeCell ref="I49:K49"/>
    <mergeCell ref="M49:O49"/>
    <mergeCell ref="B52:H52"/>
    <mergeCell ref="A20:P20"/>
    <mergeCell ref="A21:P21"/>
    <mergeCell ref="B23:P23"/>
    <mergeCell ref="B24:D24"/>
    <mergeCell ref="E24:H24"/>
    <mergeCell ref="I24:L24"/>
    <mergeCell ref="M24:P24"/>
  </mergeCells>
  <printOptions horizontalCentered="1"/>
  <pageMargins left="0.31535433070866142" right="0.31535433070866142" top="0.74921259842519683" bottom="0.55118110236220463" header="0.35551181102362206" footer="0.15748031496062992"/>
  <pageSetup paperSize="9" scale="85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E099-6E0B-4973-8B9F-32CED2C7B07B}">
  <sheetPr>
    <pageSetUpPr fitToPage="1"/>
  </sheetPr>
  <dimension ref="A1:AD79"/>
  <sheetViews>
    <sheetView topLeftCell="A22" workbookViewId="0">
      <selection activeCell="F7" sqref="F7"/>
    </sheetView>
  </sheetViews>
  <sheetFormatPr defaultRowHeight="14.25"/>
  <cols>
    <col min="1" max="3" width="3" customWidth="1"/>
    <col min="4" max="4" width="27.25" customWidth="1"/>
    <col min="5" max="5" width="6.875" customWidth="1"/>
    <col min="6" max="6" width="9.75" customWidth="1"/>
    <col min="7" max="7" width="7.875" customWidth="1"/>
    <col min="8" max="8" width="7.5" customWidth="1"/>
    <col min="9" max="9" width="4.625" customWidth="1"/>
    <col min="10" max="10" width="1" hidden="1" customWidth="1"/>
    <col min="11" max="11" width="9" customWidth="1"/>
    <col min="12" max="13" width="8.875" customWidth="1"/>
    <col min="14" max="14" width="5" customWidth="1"/>
    <col min="15" max="15" width="6.625" customWidth="1"/>
    <col min="16" max="16" width="8.5" customWidth="1"/>
    <col min="17" max="17" width="9.125" customWidth="1"/>
    <col min="18" max="18" width="5.875" customWidth="1"/>
    <col min="19" max="19" width="9" customWidth="1"/>
    <col min="20" max="20" width="8.125" customWidth="1"/>
    <col min="21" max="21" width="7.5" customWidth="1"/>
    <col min="22" max="22" width="5.875" hidden="1" customWidth="1"/>
    <col min="23" max="23" width="4.25" hidden="1" customWidth="1"/>
    <col min="24" max="24" width="4.125" hidden="1" customWidth="1"/>
    <col min="25" max="25" width="4.375" customWidth="1"/>
    <col min="26" max="27" width="8.75" customWidth="1"/>
    <col min="28" max="28" width="9.125" customWidth="1"/>
    <col min="29" max="1023" width="8.75" customWidth="1"/>
    <col min="1024" max="1024" width="9" customWidth="1"/>
  </cols>
  <sheetData>
    <row r="1" spans="1:26" s="322" customFormat="1" ht="15">
      <c r="A1" s="174" t="s">
        <v>369</v>
      </c>
      <c r="B1" s="175"/>
      <c r="C1" s="175"/>
      <c r="D1" s="175"/>
      <c r="E1" s="176"/>
      <c r="F1" s="176"/>
      <c r="G1" s="176"/>
      <c r="H1" s="177"/>
      <c r="I1" s="178"/>
      <c r="J1" s="178"/>
      <c r="K1" s="178"/>
      <c r="L1" s="493"/>
      <c r="M1" s="178"/>
      <c r="N1" s="178"/>
      <c r="O1" s="178"/>
      <c r="P1" s="179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6" s="322" customFormat="1" ht="15">
      <c r="A2" s="178" t="s">
        <v>302</v>
      </c>
      <c r="B2" s="175"/>
      <c r="C2" s="175"/>
      <c r="D2" s="175"/>
      <c r="E2" s="176"/>
      <c r="F2" s="176"/>
      <c r="G2"/>
      <c r="H2" s="177"/>
      <c r="I2" s="178"/>
      <c r="J2" s="178"/>
      <c r="K2"/>
      <c r="L2" s="178"/>
      <c r="M2" s="178"/>
      <c r="N2" s="178"/>
      <c r="O2" s="178"/>
      <c r="P2" s="179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s="322" customFormat="1" ht="15">
      <c r="A3" s="178" t="s">
        <v>303</v>
      </c>
      <c r="B3" s="175"/>
      <c r="C3" s="175"/>
      <c r="D3" s="175"/>
      <c r="E3" s="176"/>
      <c r="F3" s="176"/>
      <c r="G3" s="176"/>
      <c r="H3" s="177"/>
      <c r="I3" s="178"/>
      <c r="J3" s="178"/>
      <c r="K3" s="178"/>
      <c r="L3" s="178"/>
      <c r="M3" s="178"/>
      <c r="N3" s="178"/>
      <c r="O3" s="178"/>
      <c r="P3" s="179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6" s="322" customFormat="1" ht="15">
      <c r="A4" s="178" t="s">
        <v>304</v>
      </c>
      <c r="B4" s="175"/>
      <c r="C4" s="175"/>
      <c r="D4" s="175"/>
      <c r="E4" s="176"/>
      <c r="F4" s="176"/>
      <c r="G4" s="176"/>
      <c r="H4" s="177"/>
      <c r="I4" s="178"/>
      <c r="J4" s="178"/>
      <c r="K4" s="178"/>
      <c r="L4" s="178"/>
      <c r="M4" s="178"/>
      <c r="N4" s="178"/>
      <c r="O4" s="178"/>
      <c r="P4" s="179"/>
      <c r="Q4" s="178"/>
      <c r="R4" s="178"/>
      <c r="S4" s="178"/>
      <c r="T4" s="178"/>
      <c r="U4" s="178"/>
      <c r="V4" s="178"/>
      <c r="W4" s="178"/>
      <c r="X4" s="178"/>
      <c r="Y4" s="178"/>
      <c r="Z4" s="178"/>
    </row>
    <row r="5" spans="1:26" s="322" customFormat="1" ht="15">
      <c r="A5" s="178" t="s">
        <v>305</v>
      </c>
      <c r="B5" s="175"/>
      <c r="C5" s="175"/>
      <c r="D5" s="175"/>
      <c r="E5" s="176"/>
      <c r="F5" s="176"/>
      <c r="G5" s="176"/>
      <c r="H5" s="177"/>
      <c r="I5" s="178"/>
      <c r="J5" s="178"/>
      <c r="K5" s="178"/>
      <c r="L5" s="178"/>
      <c r="M5" s="178"/>
      <c r="N5" s="178"/>
      <c r="O5" s="178"/>
      <c r="P5" s="179"/>
      <c r="Q5" s="178"/>
      <c r="R5" s="178"/>
      <c r="S5" s="178"/>
      <c r="T5" s="178"/>
      <c r="U5" s="178"/>
      <c r="V5" s="178"/>
      <c r="W5" s="178"/>
      <c r="X5" s="178"/>
      <c r="Y5" s="178"/>
      <c r="Z5" s="178"/>
    </row>
    <row r="6" spans="1:26" s="322" customFormat="1" ht="15">
      <c r="A6" s="178"/>
      <c r="B6" s="175"/>
      <c r="C6" s="175"/>
      <c r="D6" s="175"/>
      <c r="E6" s="176"/>
      <c r="F6" s="176"/>
      <c r="G6" s="176"/>
      <c r="H6" s="177"/>
      <c r="I6" s="178"/>
      <c r="J6" s="178"/>
      <c r="K6" s="178"/>
      <c r="L6" s="178"/>
      <c r="M6" s="178"/>
      <c r="N6" s="178"/>
      <c r="O6" s="178"/>
      <c r="P6" s="179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s="322" customFormat="1" ht="15">
      <c r="A7" s="174" t="s">
        <v>306</v>
      </c>
      <c r="B7" s="175"/>
      <c r="C7" s="175"/>
      <c r="D7" s="175"/>
      <c r="E7" s="176"/>
      <c r="F7" s="176"/>
      <c r="G7" s="176"/>
      <c r="H7" s="177"/>
      <c r="I7" s="178"/>
      <c r="J7" s="178"/>
      <c r="K7" s="178"/>
      <c r="L7" s="178"/>
      <c r="M7" s="178"/>
      <c r="N7" s="178"/>
      <c r="O7" s="178"/>
      <c r="P7" s="179"/>
      <c r="Q7" s="178"/>
      <c r="R7" s="178"/>
      <c r="S7" s="178"/>
      <c r="T7" s="178"/>
      <c r="U7" s="178"/>
      <c r="V7" s="178"/>
      <c r="W7" s="178"/>
      <c r="X7" s="178"/>
      <c r="Y7" s="178"/>
      <c r="Z7" s="178"/>
    </row>
    <row r="8" spans="1:26" s="322" customFormat="1" ht="15">
      <c r="A8" s="180" t="s">
        <v>567</v>
      </c>
      <c r="B8" s="180"/>
      <c r="C8" s="181"/>
      <c r="D8" s="181"/>
      <c r="E8" s="181"/>
      <c r="F8" s="181"/>
      <c r="G8" s="181"/>
      <c r="H8" s="181"/>
      <c r="I8" s="181"/>
      <c r="J8" s="181"/>
      <c r="K8" s="182"/>
      <c r="L8" s="182"/>
      <c r="M8" s="182"/>
      <c r="N8" s="182"/>
      <c r="O8" s="182"/>
      <c r="P8" s="177"/>
      <c r="Q8" s="180"/>
      <c r="R8" s="180"/>
      <c r="S8" s="180"/>
      <c r="T8" s="180"/>
      <c r="U8" s="180"/>
      <c r="V8" s="180"/>
      <c r="W8" s="180"/>
      <c r="X8" s="180"/>
      <c r="Y8" s="180"/>
      <c r="Z8" s="180"/>
    </row>
    <row r="9" spans="1:26" s="322" customFormat="1" ht="15">
      <c r="A9" s="180" t="s">
        <v>567</v>
      </c>
      <c r="B9" s="180"/>
      <c r="C9" s="181"/>
      <c r="D9" s="181"/>
      <c r="E9" s="181"/>
      <c r="F9" s="181"/>
      <c r="G9" s="181"/>
      <c r="H9" s="181"/>
      <c r="I9" s="181"/>
      <c r="J9" s="181"/>
      <c r="K9" s="182"/>
      <c r="L9" s="182"/>
      <c r="M9" s="182"/>
      <c r="N9" s="182"/>
      <c r="O9" s="182"/>
      <c r="P9" s="177"/>
      <c r="Q9" s="180"/>
      <c r="R9" s="180"/>
      <c r="S9" s="180"/>
      <c r="T9" s="180"/>
      <c r="U9" s="180"/>
      <c r="V9" s="180"/>
      <c r="W9" s="180"/>
      <c r="X9" s="180"/>
      <c r="Y9" s="180"/>
      <c r="Z9" s="180"/>
    </row>
    <row r="10" spans="1:26" s="322" customFormat="1" ht="15">
      <c r="A10" s="183" t="s">
        <v>567</v>
      </c>
      <c r="B10" s="183"/>
      <c r="C10" s="183"/>
      <c r="D10" s="183"/>
      <c r="E10" s="181"/>
      <c r="F10" s="181"/>
      <c r="G10" s="181"/>
      <c r="H10" s="181"/>
      <c r="I10" s="181"/>
      <c r="J10" s="181"/>
      <c r="K10" s="182"/>
      <c r="L10" s="182"/>
      <c r="M10" s="182"/>
      <c r="N10" s="182"/>
      <c r="O10" s="182"/>
      <c r="P10" s="177"/>
      <c r="Q10" s="180"/>
      <c r="R10" s="180"/>
      <c r="S10" s="180"/>
      <c r="T10" s="180"/>
      <c r="U10" s="180"/>
      <c r="V10" s="180"/>
      <c r="W10" s="180"/>
      <c r="X10" s="180"/>
      <c r="Y10" s="180"/>
      <c r="Z10" s="180"/>
    </row>
    <row r="11" spans="1:26" s="322" customFormat="1" ht="12" customHeight="1">
      <c r="A11" s="180" t="s">
        <v>574</v>
      </c>
      <c r="B11" s="180"/>
      <c r="C11" s="181"/>
      <c r="D11" s="181"/>
      <c r="E11"/>
      <c r="F11"/>
      <c r="G11" s="181"/>
      <c r="H11" s="181"/>
      <c r="I11" s="181"/>
      <c r="J11" s="181"/>
      <c r="K11" s="182"/>
      <c r="L11" s="182"/>
      <c r="M11" s="182"/>
      <c r="N11" s="182"/>
      <c r="O11" s="182"/>
      <c r="P11" s="177"/>
      <c r="Q11" s="180"/>
      <c r="R11" s="180"/>
      <c r="S11" s="180"/>
      <c r="T11" s="180"/>
      <c r="U11" s="180"/>
      <c r="V11" s="180"/>
      <c r="W11" s="180"/>
      <c r="X11" s="180"/>
      <c r="Y11" s="180"/>
      <c r="Z11" s="180"/>
    </row>
    <row r="12" spans="1:26" s="322" customFormat="1" ht="15">
      <c r="A12" s="180" t="s">
        <v>575</v>
      </c>
      <c r="B12" s="180"/>
      <c r="C12"/>
      <c r="D12"/>
      <c r="E12" s="181"/>
      <c r="F12" s="181"/>
      <c r="G12" s="181"/>
      <c r="H12" s="181"/>
      <c r="I12" s="181"/>
      <c r="J12" s="181"/>
      <c r="K12" s="182"/>
      <c r="L12" s="182"/>
      <c r="M12" s="182"/>
      <c r="N12" s="182"/>
      <c r="O12" s="182"/>
      <c r="P12" s="177"/>
      <c r="Q12" s="180"/>
      <c r="R12" s="180"/>
      <c r="S12" s="180"/>
      <c r="T12" s="180"/>
      <c r="U12" s="180"/>
      <c r="V12" s="180"/>
      <c r="W12" s="180"/>
      <c r="X12" s="180"/>
      <c r="Y12" s="180"/>
      <c r="Z12" s="180"/>
    </row>
    <row r="13" spans="1:26" s="322" customFormat="1">
      <c r="A13" s="180"/>
      <c r="B13" s="180"/>
      <c r="C13" s="180"/>
      <c r="D13" s="180"/>
      <c r="E13" s="180"/>
      <c r="F13" s="180"/>
      <c r="G13" s="180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0"/>
      <c r="S13" s="319"/>
      <c r="T13" s="319"/>
      <c r="U13" s="320"/>
      <c r="V13" s="320"/>
      <c r="W13" s="320"/>
      <c r="X13" s="321"/>
      <c r="Y13" s="321"/>
      <c r="Z13" s="321"/>
    </row>
    <row r="14" spans="1:26" s="415" customFormat="1" ht="15">
      <c r="A14" s="495" t="s">
        <v>561</v>
      </c>
      <c r="B14" s="178"/>
      <c r="C14" s="178"/>
      <c r="D14" s="178"/>
      <c r="E14" s="178"/>
      <c r="F14" s="178"/>
      <c r="G14" s="178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320"/>
      <c r="S14" s="414"/>
      <c r="T14" s="414"/>
      <c r="U14" s="414"/>
      <c r="V14" s="320"/>
      <c r="W14" s="414"/>
      <c r="X14" s="414"/>
      <c r="Y14" s="414"/>
      <c r="Z14" s="414"/>
    </row>
    <row r="15" spans="1:26" s="322" customFormat="1">
      <c r="A15" s="180"/>
      <c r="B15" s="180"/>
      <c r="C15" s="180"/>
      <c r="D15" s="180"/>
      <c r="E15" s="180"/>
      <c r="F15" s="180"/>
      <c r="G15" s="180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0"/>
      <c r="S15" s="319"/>
      <c r="T15" s="319"/>
      <c r="U15" s="320"/>
      <c r="V15" s="320"/>
      <c r="W15" s="320"/>
      <c r="X15" s="321"/>
      <c r="Y15" s="321"/>
      <c r="Z15" s="321"/>
    </row>
    <row r="16" spans="1:26" s="322" customFormat="1">
      <c r="A16" s="180" t="s">
        <v>526</v>
      </c>
      <c r="B16" s="180"/>
      <c r="C16" s="180"/>
      <c r="D16" s="180"/>
      <c r="E16" s="180"/>
      <c r="F16" s="180"/>
      <c r="G16" s="180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0"/>
      <c r="S16" s="319"/>
      <c r="T16" s="319"/>
      <c r="U16" s="320"/>
      <c r="V16" s="320"/>
      <c r="W16" s="320"/>
      <c r="X16" s="321"/>
      <c r="Y16" s="321"/>
      <c r="Z16" s="321"/>
    </row>
    <row r="17" spans="1:26" s="322" customFormat="1">
      <c r="A17" s="180" t="s">
        <v>308</v>
      </c>
      <c r="B17" s="180"/>
      <c r="C17" s="180"/>
      <c r="D17" s="180"/>
      <c r="E17" s="180"/>
      <c r="F17" s="180"/>
      <c r="G17" s="180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0"/>
      <c r="S17" s="319"/>
      <c r="T17" s="319"/>
      <c r="U17" s="320"/>
      <c r="V17" s="320"/>
      <c r="W17" s="320"/>
      <c r="X17" s="321"/>
      <c r="Y17" s="321"/>
      <c r="Z17" s="321"/>
    </row>
    <row r="18" spans="1:26" ht="3" customHeight="1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7"/>
      <c r="S18" s="176"/>
      <c r="T18" s="176"/>
      <c r="U18" s="177"/>
      <c r="V18" s="177"/>
      <c r="W18" s="177"/>
      <c r="X18" s="178"/>
      <c r="Y18" s="178"/>
      <c r="Z18" s="178"/>
    </row>
    <row r="19" spans="1:26" s="161" customFormat="1" ht="16.5" customHeight="1">
      <c r="A19" s="543" t="s">
        <v>309</v>
      </c>
      <c r="B19" s="543"/>
      <c r="C19" s="543"/>
      <c r="D19" s="543"/>
      <c r="E19" s="543"/>
      <c r="F19" s="543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</row>
    <row r="20" spans="1:26" s="161" customFormat="1" ht="12.75" hidden="1" customHeight="1">
      <c r="A20" s="544" t="s">
        <v>527</v>
      </c>
      <c r="B20" s="544"/>
      <c r="C20" s="544"/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544"/>
      <c r="Z20" s="544"/>
    </row>
    <row r="21" spans="1:26" ht="5.25" customHeight="1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8"/>
    </row>
    <row r="22" spans="1:26" s="322" customFormat="1" ht="16.5" customHeight="1">
      <c r="A22" s="195"/>
      <c r="B22" s="195"/>
      <c r="C22" s="552" t="s">
        <v>528</v>
      </c>
      <c r="D22" s="552"/>
      <c r="E22" s="552"/>
      <c r="F22" s="552"/>
      <c r="G22" s="552"/>
      <c r="H22" s="552"/>
      <c r="I22" s="552"/>
      <c r="J22" s="552"/>
      <c r="K22" s="552"/>
      <c r="L22" s="552"/>
      <c r="M22" s="552"/>
      <c r="N22" s="552"/>
      <c r="O22" s="552"/>
      <c r="P22" s="552"/>
      <c r="Q22" s="552"/>
      <c r="R22" s="552"/>
      <c r="S22" s="552"/>
      <c r="T22" s="552"/>
      <c r="U22" s="552"/>
      <c r="V22" s="552"/>
      <c r="W22" s="552"/>
      <c r="X22" s="552"/>
      <c r="Y22" s="552"/>
      <c r="Z22" s="321"/>
    </row>
    <row r="23" spans="1:26" s="322" customFormat="1" ht="14.25" customHeight="1">
      <c r="A23" s="195"/>
      <c r="B23" s="195"/>
      <c r="C23" s="577" t="s">
        <v>7</v>
      </c>
      <c r="D23" s="577"/>
      <c r="E23" s="577"/>
      <c r="F23" s="578">
        <v>171</v>
      </c>
      <c r="G23" s="578"/>
      <c r="H23" s="578"/>
      <c r="I23" s="578"/>
      <c r="J23" s="416"/>
      <c r="K23" s="578">
        <v>172</v>
      </c>
      <c r="L23" s="578"/>
      <c r="M23" s="578"/>
      <c r="N23" s="578"/>
      <c r="O23" s="578">
        <v>173</v>
      </c>
      <c r="P23" s="578"/>
      <c r="Q23" s="578"/>
      <c r="R23" s="578"/>
      <c r="S23" s="578">
        <v>174</v>
      </c>
      <c r="T23" s="578"/>
      <c r="U23" s="578"/>
      <c r="V23" s="578"/>
      <c r="W23" s="578"/>
      <c r="X23" s="578"/>
      <c r="Y23" s="578"/>
      <c r="Z23" s="321"/>
    </row>
    <row r="24" spans="1:26" s="322" customFormat="1" ht="14.25" customHeight="1">
      <c r="A24" s="195"/>
      <c r="B24" s="195"/>
      <c r="C24" s="577" t="s">
        <v>312</v>
      </c>
      <c r="D24" s="577"/>
      <c r="E24" s="577"/>
      <c r="F24" s="578" t="s">
        <v>313</v>
      </c>
      <c r="G24" s="578"/>
      <c r="H24" s="578"/>
      <c r="I24" s="578"/>
      <c r="J24" s="417"/>
      <c r="K24" s="578" t="s">
        <v>313</v>
      </c>
      <c r="L24" s="578"/>
      <c r="M24" s="578"/>
      <c r="N24" s="578"/>
      <c r="O24" s="578" t="s">
        <v>313</v>
      </c>
      <c r="P24" s="578"/>
      <c r="Q24" s="578"/>
      <c r="R24" s="578"/>
      <c r="S24" s="578" t="s">
        <v>313</v>
      </c>
      <c r="T24" s="578"/>
      <c r="U24" s="578"/>
      <c r="V24" s="578"/>
      <c r="W24" s="578"/>
      <c r="X24" s="578"/>
      <c r="Y24" s="578"/>
      <c r="Z24" s="321"/>
    </row>
    <row r="25" spans="1:26" s="322" customFormat="1" ht="59.25" customHeight="1">
      <c r="A25" s="319"/>
      <c r="B25" s="319"/>
      <c r="C25" s="245" t="s">
        <v>317</v>
      </c>
      <c r="D25" s="244" t="s">
        <v>318</v>
      </c>
      <c r="E25" s="246" t="s">
        <v>319</v>
      </c>
      <c r="F25" s="246" t="s">
        <v>320</v>
      </c>
      <c r="G25" s="246" t="s">
        <v>353</v>
      </c>
      <c r="H25" s="246" t="s">
        <v>169</v>
      </c>
      <c r="I25" s="418" t="s">
        <v>323</v>
      </c>
      <c r="J25" s="244"/>
      <c r="K25" s="246" t="s">
        <v>353</v>
      </c>
      <c r="L25" s="246" t="s">
        <v>320</v>
      </c>
      <c r="M25" s="246" t="s">
        <v>169</v>
      </c>
      <c r="N25" s="418" t="s">
        <v>323</v>
      </c>
      <c r="O25" s="246" t="s">
        <v>169</v>
      </c>
      <c r="P25" s="246" t="s">
        <v>353</v>
      </c>
      <c r="Q25" s="246" t="s">
        <v>320</v>
      </c>
      <c r="R25" s="419" t="s">
        <v>323</v>
      </c>
      <c r="S25" s="247" t="s">
        <v>320</v>
      </c>
      <c r="T25" s="247" t="s">
        <v>353</v>
      </c>
      <c r="U25" s="247" t="s">
        <v>169</v>
      </c>
      <c r="V25" s="420" t="s">
        <v>323</v>
      </c>
      <c r="W25" s="420" t="s">
        <v>323</v>
      </c>
      <c r="X25" s="420" t="s">
        <v>323</v>
      </c>
      <c r="Y25" s="419" t="s">
        <v>323</v>
      </c>
      <c r="Z25" s="321"/>
    </row>
    <row r="26" spans="1:26" s="322" customFormat="1" ht="12" customHeight="1">
      <c r="A26" s="319"/>
      <c r="B26" s="319"/>
      <c r="C26" s="421" t="s">
        <v>324</v>
      </c>
      <c r="D26" s="422" t="s">
        <v>472</v>
      </c>
      <c r="E26" s="423" t="s">
        <v>326</v>
      </c>
      <c r="F26" s="424"/>
      <c r="G26" s="424"/>
      <c r="H26" s="424"/>
      <c r="I26" s="425"/>
      <c r="J26" s="426"/>
      <c r="K26" s="424"/>
      <c r="L26" s="424"/>
      <c r="M26" s="424"/>
      <c r="N26" s="425"/>
      <c r="O26" s="427">
        <v>0</v>
      </c>
      <c r="P26" s="427">
        <v>0</v>
      </c>
      <c r="Q26" s="428">
        <v>0</v>
      </c>
      <c r="R26" s="429">
        <v>0.625</v>
      </c>
      <c r="S26" s="424"/>
      <c r="T26" s="424"/>
      <c r="U26" s="424"/>
      <c r="V26" s="424"/>
      <c r="W26" s="424"/>
      <c r="X26" s="424"/>
      <c r="Y26" s="425"/>
      <c r="Z26" s="321"/>
    </row>
    <row r="27" spans="1:26" s="322" customFormat="1" ht="12" customHeight="1">
      <c r="A27" s="319"/>
      <c r="B27" s="319"/>
      <c r="C27" s="421" t="s">
        <v>327</v>
      </c>
      <c r="D27" s="422" t="s">
        <v>387</v>
      </c>
      <c r="E27" s="423" t="s">
        <v>336</v>
      </c>
      <c r="F27" s="424"/>
      <c r="G27" s="424"/>
      <c r="H27" s="424"/>
      <c r="I27" s="425"/>
      <c r="J27" s="426"/>
      <c r="K27" s="424"/>
      <c r="L27" s="424"/>
      <c r="M27" s="424"/>
      <c r="N27" s="425"/>
      <c r="O27" s="427">
        <v>0.5</v>
      </c>
      <c r="P27" s="427">
        <f t="shared" ref="P27:P46" si="0">O27+P26</f>
        <v>0.5</v>
      </c>
      <c r="Q27" s="428">
        <v>6.9444444444444436E-4</v>
      </c>
      <c r="R27" s="429">
        <f t="shared" ref="R27:R46" si="1">Q27+R26</f>
        <v>0.62569444444444444</v>
      </c>
      <c r="S27" s="424"/>
      <c r="T27" s="424"/>
      <c r="U27" s="424"/>
      <c r="V27" s="424"/>
      <c r="W27" s="424"/>
      <c r="X27" s="424"/>
      <c r="Y27" s="425"/>
      <c r="Z27" s="321"/>
    </row>
    <row r="28" spans="1:26" s="322" customFormat="1" ht="12">
      <c r="A28" s="359"/>
      <c r="B28" s="359"/>
      <c r="C28" s="421" t="s">
        <v>332</v>
      </c>
      <c r="D28" s="422" t="s">
        <v>328</v>
      </c>
      <c r="E28" s="423" t="s">
        <v>329</v>
      </c>
      <c r="F28" s="427">
        <v>0</v>
      </c>
      <c r="G28" s="427">
        <v>0</v>
      </c>
      <c r="H28" s="428">
        <v>0</v>
      </c>
      <c r="I28" s="429">
        <v>0.2638888888888889</v>
      </c>
      <c r="J28" s="430"/>
      <c r="K28" s="427">
        <v>0</v>
      </c>
      <c r="L28" s="427">
        <v>0</v>
      </c>
      <c r="M28" s="428">
        <v>0</v>
      </c>
      <c r="N28" s="431">
        <v>0.4375</v>
      </c>
      <c r="O28" s="427">
        <v>0.9</v>
      </c>
      <c r="P28" s="427">
        <f t="shared" si="0"/>
        <v>1.4</v>
      </c>
      <c r="Q28" s="428">
        <v>6.9444444444444436E-4</v>
      </c>
      <c r="R28" s="429">
        <f t="shared" si="1"/>
        <v>0.62638888888888888</v>
      </c>
      <c r="S28" s="427">
        <v>0</v>
      </c>
      <c r="T28" s="427">
        <v>0</v>
      </c>
      <c r="U28" s="428">
        <v>0</v>
      </c>
      <c r="V28" s="432">
        <v>0.27777777777777779</v>
      </c>
      <c r="W28" s="428">
        <v>0.4375</v>
      </c>
      <c r="X28" s="426">
        <v>0.625</v>
      </c>
      <c r="Y28" s="429">
        <v>0.67361111111111105</v>
      </c>
      <c r="Z28" s="321"/>
    </row>
    <row r="29" spans="1:26" s="322" customFormat="1" ht="12">
      <c r="A29" s="359"/>
      <c r="B29" s="359"/>
      <c r="C29" s="421" t="s">
        <v>334</v>
      </c>
      <c r="D29" s="422" t="s">
        <v>529</v>
      </c>
      <c r="E29" s="423" t="s">
        <v>329</v>
      </c>
      <c r="F29" s="250">
        <v>0.9</v>
      </c>
      <c r="G29" s="427">
        <f>F29+G28</f>
        <v>0.9</v>
      </c>
      <c r="H29" s="249">
        <v>2.0833333333333333E-3</v>
      </c>
      <c r="I29" s="429">
        <f t="shared" ref="I29:I34" si="2">I28+H29</f>
        <v>0.26597222222222222</v>
      </c>
      <c r="J29" s="430"/>
      <c r="K29" s="250">
        <v>0.9</v>
      </c>
      <c r="L29" s="427">
        <f t="shared" ref="L29:L34" si="3">L28+K29</f>
        <v>0.9</v>
      </c>
      <c r="M29" s="249">
        <v>2.0833333333333333E-3</v>
      </c>
      <c r="N29" s="429">
        <f t="shared" ref="N29:N34" si="4">M29+N28</f>
        <v>0.43958333333333333</v>
      </c>
      <c r="O29" s="250">
        <v>0.9</v>
      </c>
      <c r="P29" s="427">
        <f t="shared" si="0"/>
        <v>2.2999999999999998</v>
      </c>
      <c r="Q29" s="249">
        <v>2.0833333333333333E-3</v>
      </c>
      <c r="R29" s="429">
        <f t="shared" si="1"/>
        <v>0.62847222222222221</v>
      </c>
      <c r="S29" s="250">
        <v>0.9</v>
      </c>
      <c r="T29" s="427">
        <f t="shared" ref="T29:T34" si="5">T28+S29</f>
        <v>0.9</v>
      </c>
      <c r="U29" s="249">
        <v>2.0833333333333333E-3</v>
      </c>
      <c r="V29" s="426">
        <f t="shared" ref="V29:V34" si="6">V28+U29</f>
        <v>0.27986111111111112</v>
      </c>
      <c r="W29" s="426">
        <f t="shared" ref="W29:W34" si="7">U29+W28</f>
        <v>0.43958333333333333</v>
      </c>
      <c r="X29" s="426">
        <f t="shared" ref="X29:X34" si="8">X28+U29</f>
        <v>0.62708333333333333</v>
      </c>
      <c r="Y29" s="429">
        <f t="shared" ref="Y29:Y34" si="9">Y28+U29</f>
        <v>0.67569444444444438</v>
      </c>
      <c r="Z29" s="321"/>
    </row>
    <row r="30" spans="1:26" s="322" customFormat="1" ht="12">
      <c r="A30" s="359"/>
      <c r="B30" s="359"/>
      <c r="C30" s="421" t="s">
        <v>337</v>
      </c>
      <c r="D30" s="422" t="s">
        <v>530</v>
      </c>
      <c r="E30" s="423" t="s">
        <v>329</v>
      </c>
      <c r="F30" s="250">
        <v>0.6</v>
      </c>
      <c r="G30" s="427">
        <f>F30+G29</f>
        <v>1.5</v>
      </c>
      <c r="H30" s="249">
        <v>6.9444444444444436E-4</v>
      </c>
      <c r="I30" s="429">
        <f t="shared" si="2"/>
        <v>0.26666666666666666</v>
      </c>
      <c r="J30" s="430"/>
      <c r="K30" s="250">
        <v>0.6</v>
      </c>
      <c r="L30" s="427">
        <f t="shared" si="3"/>
        <v>1.5</v>
      </c>
      <c r="M30" s="249">
        <v>6.9444444444444436E-4</v>
      </c>
      <c r="N30" s="429">
        <f t="shared" si="4"/>
        <v>0.44027777777777777</v>
      </c>
      <c r="O30" s="250">
        <v>0.6</v>
      </c>
      <c r="P30" s="427">
        <f t="shared" si="0"/>
        <v>2.9</v>
      </c>
      <c r="Q30" s="249">
        <v>6.9444444444444436E-4</v>
      </c>
      <c r="R30" s="429">
        <f t="shared" si="1"/>
        <v>0.62916666666666665</v>
      </c>
      <c r="S30" s="250">
        <v>0.6</v>
      </c>
      <c r="T30" s="427">
        <f t="shared" si="5"/>
        <v>1.5</v>
      </c>
      <c r="U30" s="249">
        <v>6.9444444444444436E-4</v>
      </c>
      <c r="V30" s="426">
        <f t="shared" si="6"/>
        <v>0.28055555555555556</v>
      </c>
      <c r="W30" s="426">
        <f t="shared" si="7"/>
        <v>0.44027777777777777</v>
      </c>
      <c r="X30" s="426">
        <f t="shared" si="8"/>
        <v>0.62777777777777777</v>
      </c>
      <c r="Y30" s="429">
        <f t="shared" si="9"/>
        <v>0.67638888888888882</v>
      </c>
      <c r="Z30" s="321"/>
    </row>
    <row r="31" spans="1:26" s="322" customFormat="1" ht="12">
      <c r="A31" s="359"/>
      <c r="B31" s="359"/>
      <c r="C31" s="421" t="s">
        <v>339</v>
      </c>
      <c r="D31" s="422" t="s">
        <v>531</v>
      </c>
      <c r="E31" s="423" t="s">
        <v>329</v>
      </c>
      <c r="F31" s="250">
        <v>0.8</v>
      </c>
      <c r="G31" s="427">
        <f>G30+F31</f>
        <v>2.2999999999999998</v>
      </c>
      <c r="H31" s="249">
        <v>6.9444444444444436E-4</v>
      </c>
      <c r="I31" s="429">
        <f t="shared" si="2"/>
        <v>0.2673611111111111</v>
      </c>
      <c r="J31" s="430"/>
      <c r="K31" s="250">
        <v>0.8</v>
      </c>
      <c r="L31" s="427">
        <f t="shared" si="3"/>
        <v>2.2999999999999998</v>
      </c>
      <c r="M31" s="249">
        <v>6.9444444444444436E-4</v>
      </c>
      <c r="N31" s="429">
        <f t="shared" si="4"/>
        <v>0.44097222222222221</v>
      </c>
      <c r="O31" s="250">
        <v>0.8</v>
      </c>
      <c r="P31" s="427">
        <f t="shared" si="0"/>
        <v>3.7</v>
      </c>
      <c r="Q31" s="249">
        <v>6.9444444444444436E-4</v>
      </c>
      <c r="R31" s="429">
        <f t="shared" si="1"/>
        <v>0.62986111111111109</v>
      </c>
      <c r="S31" s="250">
        <v>0.8</v>
      </c>
      <c r="T31" s="427">
        <f t="shared" si="5"/>
        <v>2.2999999999999998</v>
      </c>
      <c r="U31" s="249">
        <v>6.9444444444444436E-4</v>
      </c>
      <c r="V31" s="426">
        <f t="shared" si="6"/>
        <v>0.28125</v>
      </c>
      <c r="W31" s="426">
        <f t="shared" si="7"/>
        <v>0.44097222222222221</v>
      </c>
      <c r="X31" s="426">
        <f t="shared" si="8"/>
        <v>0.62847222222222221</v>
      </c>
      <c r="Y31" s="429">
        <f t="shared" si="9"/>
        <v>0.67708333333333326</v>
      </c>
      <c r="Z31" s="321"/>
    </row>
    <row r="32" spans="1:26" s="322" customFormat="1" ht="12">
      <c r="A32" s="359"/>
      <c r="B32" s="359"/>
      <c r="C32" s="421" t="s">
        <v>341</v>
      </c>
      <c r="D32" s="422" t="s">
        <v>532</v>
      </c>
      <c r="E32" s="423" t="s">
        <v>326</v>
      </c>
      <c r="F32" s="250">
        <v>1.9</v>
      </c>
      <c r="G32" s="427">
        <f>G31+F32</f>
        <v>4.1999999999999993</v>
      </c>
      <c r="H32" s="249">
        <v>2.0833333333333333E-3</v>
      </c>
      <c r="I32" s="429">
        <f t="shared" si="2"/>
        <v>0.26944444444444443</v>
      </c>
      <c r="J32" s="430"/>
      <c r="K32" s="250">
        <v>1.9</v>
      </c>
      <c r="L32" s="427">
        <f t="shared" si="3"/>
        <v>4.1999999999999993</v>
      </c>
      <c r="M32" s="249">
        <v>2.0833333333333333E-3</v>
      </c>
      <c r="N32" s="429">
        <f t="shared" si="4"/>
        <v>0.44305555555555554</v>
      </c>
      <c r="O32" s="250">
        <v>1.9</v>
      </c>
      <c r="P32" s="427">
        <f t="shared" si="0"/>
        <v>5.6</v>
      </c>
      <c r="Q32" s="249">
        <v>2.0833333333333333E-3</v>
      </c>
      <c r="R32" s="429">
        <f t="shared" si="1"/>
        <v>0.63194444444444442</v>
      </c>
      <c r="S32" s="250">
        <v>1.9</v>
      </c>
      <c r="T32" s="427">
        <f t="shared" si="5"/>
        <v>4.1999999999999993</v>
      </c>
      <c r="U32" s="249">
        <v>2.0833333333333333E-3</v>
      </c>
      <c r="V32" s="426">
        <f t="shared" si="6"/>
        <v>0.28333333333333333</v>
      </c>
      <c r="W32" s="426">
        <f t="shared" si="7"/>
        <v>0.44305555555555554</v>
      </c>
      <c r="X32" s="426">
        <f t="shared" si="8"/>
        <v>0.63055555555555554</v>
      </c>
      <c r="Y32" s="429">
        <f t="shared" si="9"/>
        <v>0.67916666666666659</v>
      </c>
      <c r="Z32" s="321"/>
    </row>
    <row r="33" spans="1:28" s="322" customFormat="1" ht="12">
      <c r="A33" s="359"/>
      <c r="B33" s="359"/>
      <c r="C33" s="421" t="s">
        <v>343</v>
      </c>
      <c r="D33" s="422" t="s">
        <v>350</v>
      </c>
      <c r="E33" s="423" t="s">
        <v>329</v>
      </c>
      <c r="F33" s="250">
        <v>2.2000000000000002</v>
      </c>
      <c r="G33" s="427">
        <f>G32+F33</f>
        <v>6.3999999999999995</v>
      </c>
      <c r="H33" s="249">
        <v>2.7777777777777775E-3</v>
      </c>
      <c r="I33" s="429">
        <f t="shared" si="2"/>
        <v>0.2722222222222222</v>
      </c>
      <c r="J33" s="430"/>
      <c r="K33" s="250">
        <v>2.2000000000000002</v>
      </c>
      <c r="L33" s="427">
        <f t="shared" si="3"/>
        <v>6.3999999999999995</v>
      </c>
      <c r="M33" s="249">
        <v>2.7777777777777775E-3</v>
      </c>
      <c r="N33" s="429">
        <f t="shared" si="4"/>
        <v>0.4458333333333333</v>
      </c>
      <c r="O33" s="250">
        <v>2.2000000000000002</v>
      </c>
      <c r="P33" s="427">
        <f t="shared" si="0"/>
        <v>7.8</v>
      </c>
      <c r="Q33" s="249">
        <v>2.7777777777777775E-3</v>
      </c>
      <c r="R33" s="429">
        <f t="shared" si="1"/>
        <v>0.63472222222222219</v>
      </c>
      <c r="S33" s="250">
        <v>2.2000000000000002</v>
      </c>
      <c r="T33" s="427">
        <f t="shared" si="5"/>
        <v>6.3999999999999995</v>
      </c>
      <c r="U33" s="249">
        <v>2.7777777777777775E-3</v>
      </c>
      <c r="V33" s="426">
        <f t="shared" si="6"/>
        <v>0.28611111111111109</v>
      </c>
      <c r="W33" s="426">
        <f t="shared" si="7"/>
        <v>0.4458333333333333</v>
      </c>
      <c r="X33" s="426">
        <f t="shared" si="8"/>
        <v>0.6333333333333333</v>
      </c>
      <c r="Y33" s="429">
        <f t="shared" si="9"/>
        <v>0.68194444444444435</v>
      </c>
      <c r="Z33" s="321"/>
    </row>
    <row r="34" spans="1:28" s="322" customFormat="1" ht="12">
      <c r="A34" s="359"/>
      <c r="B34" s="359"/>
      <c r="C34" s="421" t="s">
        <v>345</v>
      </c>
      <c r="D34" s="422" t="s">
        <v>381</v>
      </c>
      <c r="E34" s="423" t="s">
        <v>329</v>
      </c>
      <c r="F34" s="250">
        <v>0.4</v>
      </c>
      <c r="G34" s="427">
        <f>G33+F34</f>
        <v>6.8</v>
      </c>
      <c r="H34" s="249">
        <v>6.9444444444444436E-4</v>
      </c>
      <c r="I34" s="429">
        <f t="shared" si="2"/>
        <v>0.27291666666666664</v>
      </c>
      <c r="J34" s="430"/>
      <c r="K34" s="250">
        <v>0.4</v>
      </c>
      <c r="L34" s="427">
        <f t="shared" si="3"/>
        <v>6.8</v>
      </c>
      <c r="M34" s="249">
        <v>6.9444444444444436E-4</v>
      </c>
      <c r="N34" s="429">
        <f t="shared" si="4"/>
        <v>0.44652777777777775</v>
      </c>
      <c r="O34" s="250">
        <v>0.4</v>
      </c>
      <c r="P34" s="427">
        <f t="shared" si="0"/>
        <v>8.1999999999999993</v>
      </c>
      <c r="Q34" s="249">
        <v>6.9444444444444436E-4</v>
      </c>
      <c r="R34" s="429">
        <f t="shared" si="1"/>
        <v>0.63541666666666663</v>
      </c>
      <c r="S34" s="250">
        <v>0.4</v>
      </c>
      <c r="T34" s="427">
        <f t="shared" si="5"/>
        <v>6.8</v>
      </c>
      <c r="U34" s="249">
        <v>6.9444444444444436E-4</v>
      </c>
      <c r="V34" s="426">
        <f t="shared" si="6"/>
        <v>0.28680555555555554</v>
      </c>
      <c r="W34" s="426">
        <f t="shared" si="7"/>
        <v>0.44652777777777775</v>
      </c>
      <c r="X34" s="426">
        <f t="shared" si="8"/>
        <v>0.63402777777777775</v>
      </c>
      <c r="Y34" s="429">
        <f t="shared" si="9"/>
        <v>0.6826388888888888</v>
      </c>
      <c r="Z34" s="321"/>
    </row>
    <row r="35" spans="1:28" s="322" customFormat="1" ht="12">
      <c r="A35" s="359"/>
      <c r="B35" s="359"/>
      <c r="C35" s="421" t="s">
        <v>347</v>
      </c>
      <c r="D35" s="422" t="s">
        <v>382</v>
      </c>
      <c r="E35" s="423" t="s">
        <v>329</v>
      </c>
      <c r="F35" s="424"/>
      <c r="G35" s="424"/>
      <c r="H35" s="424"/>
      <c r="I35" s="425"/>
      <c r="J35" s="426"/>
      <c r="K35" s="424"/>
      <c r="L35" s="424"/>
      <c r="M35" s="424"/>
      <c r="N35" s="425"/>
      <c r="O35" s="250">
        <v>0.7</v>
      </c>
      <c r="P35" s="427">
        <f t="shared" si="0"/>
        <v>8.8999999999999986</v>
      </c>
      <c r="Q35" s="249">
        <v>6.9444444444444436E-4</v>
      </c>
      <c r="R35" s="429">
        <f t="shared" si="1"/>
        <v>0.63611111111111107</v>
      </c>
      <c r="S35" s="424"/>
      <c r="T35" s="424"/>
      <c r="U35" s="424"/>
      <c r="V35" s="424"/>
      <c r="W35" s="424"/>
      <c r="X35" s="424"/>
      <c r="Y35" s="425"/>
      <c r="Z35" s="321"/>
    </row>
    <row r="36" spans="1:28" s="322" customFormat="1" ht="12">
      <c r="A36" s="359"/>
      <c r="B36" s="359"/>
      <c r="C36" s="421" t="s">
        <v>349</v>
      </c>
      <c r="D36" s="422" t="s">
        <v>346</v>
      </c>
      <c r="E36" s="423" t="s">
        <v>329</v>
      </c>
      <c r="F36" s="424"/>
      <c r="G36" s="424"/>
      <c r="H36" s="424"/>
      <c r="I36" s="425"/>
      <c r="J36" s="426"/>
      <c r="K36" s="424"/>
      <c r="L36" s="424"/>
      <c r="M36" s="424"/>
      <c r="N36" s="425"/>
      <c r="O36" s="250">
        <v>0.2</v>
      </c>
      <c r="P36" s="427">
        <f t="shared" si="0"/>
        <v>9.0999999999999979</v>
      </c>
      <c r="Q36" s="249">
        <v>6.9444444444444436E-4</v>
      </c>
      <c r="R36" s="429">
        <f t="shared" si="1"/>
        <v>0.63680555555555551</v>
      </c>
      <c r="S36" s="424"/>
      <c r="T36" s="424"/>
      <c r="U36" s="424"/>
      <c r="V36" s="424"/>
      <c r="W36" s="424"/>
      <c r="X36" s="424"/>
      <c r="Y36" s="425"/>
      <c r="Z36" s="321"/>
    </row>
    <row r="37" spans="1:28" s="322" customFormat="1" ht="12">
      <c r="A37" s="359"/>
      <c r="B37" s="359"/>
      <c r="C37" s="421" t="s">
        <v>396</v>
      </c>
      <c r="D37" s="422" t="s">
        <v>533</v>
      </c>
      <c r="E37" s="423" t="s">
        <v>326</v>
      </c>
      <c r="F37" s="250">
        <v>1.8</v>
      </c>
      <c r="G37" s="427">
        <f>F37+G34</f>
        <v>8.6</v>
      </c>
      <c r="H37" s="249">
        <v>1.3888888888888887E-3</v>
      </c>
      <c r="I37" s="429">
        <f>I34+H37</f>
        <v>0.27430555555555552</v>
      </c>
      <c r="J37" s="430"/>
      <c r="K37" s="250">
        <v>1.8</v>
      </c>
      <c r="L37" s="427">
        <f>L34+K37</f>
        <v>8.6</v>
      </c>
      <c r="M37" s="249">
        <v>1.3888888888888887E-3</v>
      </c>
      <c r="N37" s="429">
        <f>M37+N34</f>
        <v>0.44791666666666663</v>
      </c>
      <c r="O37" s="250">
        <v>1.8</v>
      </c>
      <c r="P37" s="427">
        <f t="shared" si="0"/>
        <v>10.899999999999999</v>
      </c>
      <c r="Q37" s="249">
        <v>1.3888888888888887E-3</v>
      </c>
      <c r="R37" s="429">
        <f t="shared" si="1"/>
        <v>0.6381944444444444</v>
      </c>
      <c r="S37" s="250">
        <v>1.8</v>
      </c>
      <c r="T37" s="427">
        <f>T34+S37</f>
        <v>8.6</v>
      </c>
      <c r="U37" s="249">
        <v>1.3888888888888887E-3</v>
      </c>
      <c r="V37" s="426">
        <f>V34+U37</f>
        <v>0.28819444444444442</v>
      </c>
      <c r="W37" s="426">
        <f>U37+W34</f>
        <v>0.44791666666666663</v>
      </c>
      <c r="X37" s="426">
        <f>X34+U37</f>
        <v>0.63541666666666663</v>
      </c>
      <c r="Y37" s="429">
        <f>Y34+U37</f>
        <v>0.68402777777777768</v>
      </c>
      <c r="Z37" s="321"/>
    </row>
    <row r="38" spans="1:28" s="322" customFormat="1" ht="12">
      <c r="A38" s="359"/>
      <c r="B38" s="359"/>
      <c r="C38" s="421" t="s">
        <v>398</v>
      </c>
      <c r="D38" s="422" t="s">
        <v>534</v>
      </c>
      <c r="E38" s="423" t="s">
        <v>329</v>
      </c>
      <c r="F38" s="250">
        <v>2</v>
      </c>
      <c r="G38" s="427">
        <f>G37+F38</f>
        <v>10.6</v>
      </c>
      <c r="H38" s="249">
        <v>1.3888888888888887E-3</v>
      </c>
      <c r="I38" s="429">
        <f t="shared" ref="I38:I57" si="10">I37+H38</f>
        <v>0.27569444444444441</v>
      </c>
      <c r="J38" s="430"/>
      <c r="K38" s="250">
        <v>2</v>
      </c>
      <c r="L38" s="427">
        <f t="shared" ref="L38:L46" si="11">L37+K38</f>
        <v>10.6</v>
      </c>
      <c r="M38" s="249">
        <v>1.3888888888888887E-3</v>
      </c>
      <c r="N38" s="429">
        <f t="shared" ref="N38:N46" si="12">M38+N37</f>
        <v>0.44930555555555551</v>
      </c>
      <c r="O38" s="250">
        <v>2</v>
      </c>
      <c r="P38" s="427">
        <f t="shared" si="0"/>
        <v>12.899999999999999</v>
      </c>
      <c r="Q38" s="249">
        <v>1.3888888888888887E-3</v>
      </c>
      <c r="R38" s="429">
        <f t="shared" si="1"/>
        <v>0.63958333333333328</v>
      </c>
      <c r="S38" s="250">
        <v>2</v>
      </c>
      <c r="T38" s="427">
        <f t="shared" ref="T38:T46" si="13">T37+S38</f>
        <v>10.6</v>
      </c>
      <c r="U38" s="249">
        <v>1.3888888888888887E-3</v>
      </c>
      <c r="V38" s="426">
        <f t="shared" ref="V38:V46" si="14">V37+U38</f>
        <v>0.2895833333333333</v>
      </c>
      <c r="W38" s="426">
        <f t="shared" ref="W38:W46" si="15">U38+W37</f>
        <v>0.44930555555555551</v>
      </c>
      <c r="X38" s="426">
        <f t="shared" ref="X38:X46" si="16">X37+U38</f>
        <v>0.63680555555555551</v>
      </c>
      <c r="Y38" s="429">
        <f t="shared" ref="Y38:Y46" si="17">Y37+U38</f>
        <v>0.68541666666666656</v>
      </c>
      <c r="Z38" s="321"/>
    </row>
    <row r="39" spans="1:28" s="322" customFormat="1" ht="12">
      <c r="A39" s="359"/>
      <c r="B39" s="359"/>
      <c r="C39" s="421" t="s">
        <v>400</v>
      </c>
      <c r="D39" s="422" t="s">
        <v>535</v>
      </c>
      <c r="E39" s="423" t="s">
        <v>326</v>
      </c>
      <c r="F39" s="250">
        <v>3.6</v>
      </c>
      <c r="G39" s="427">
        <f>G38+F39</f>
        <v>14.2</v>
      </c>
      <c r="H39" s="249">
        <v>2.7777777777777775E-3</v>
      </c>
      <c r="I39" s="429">
        <f t="shared" si="10"/>
        <v>0.27847222222222218</v>
      </c>
      <c r="J39" s="430"/>
      <c r="K39" s="250">
        <v>3.6</v>
      </c>
      <c r="L39" s="427">
        <f t="shared" si="11"/>
        <v>14.2</v>
      </c>
      <c r="M39" s="249">
        <v>2.7777777777777775E-3</v>
      </c>
      <c r="N39" s="429">
        <f t="shared" si="12"/>
        <v>0.45208333333333328</v>
      </c>
      <c r="O39" s="250">
        <v>3.6</v>
      </c>
      <c r="P39" s="427">
        <f t="shared" si="0"/>
        <v>16.5</v>
      </c>
      <c r="Q39" s="249">
        <v>2.7777777777777775E-3</v>
      </c>
      <c r="R39" s="429">
        <f t="shared" si="1"/>
        <v>0.64236111111111105</v>
      </c>
      <c r="S39" s="250">
        <v>3.6</v>
      </c>
      <c r="T39" s="427">
        <f t="shared" si="13"/>
        <v>14.2</v>
      </c>
      <c r="U39" s="249">
        <v>2.7777777777777775E-3</v>
      </c>
      <c r="V39" s="426">
        <f t="shared" si="14"/>
        <v>0.29236111111111107</v>
      </c>
      <c r="W39" s="426">
        <f t="shared" si="15"/>
        <v>0.45208333333333328</v>
      </c>
      <c r="X39" s="426">
        <f t="shared" si="16"/>
        <v>0.63958333333333328</v>
      </c>
      <c r="Y39" s="429">
        <f t="shared" si="17"/>
        <v>0.68819444444444433</v>
      </c>
      <c r="Z39" s="321"/>
    </row>
    <row r="40" spans="1:28" s="322" customFormat="1" ht="12">
      <c r="A40" s="359"/>
      <c r="B40" s="359"/>
      <c r="C40" s="421" t="s">
        <v>403</v>
      </c>
      <c r="D40" s="422" t="s">
        <v>536</v>
      </c>
      <c r="E40" s="423" t="s">
        <v>326</v>
      </c>
      <c r="F40" s="250">
        <v>2.9</v>
      </c>
      <c r="G40" s="427">
        <f>G39+F40</f>
        <v>17.099999999999998</v>
      </c>
      <c r="H40" s="249">
        <v>2.0833333333333333E-3</v>
      </c>
      <c r="I40" s="429">
        <f t="shared" si="10"/>
        <v>0.2805555555555555</v>
      </c>
      <c r="J40" s="430"/>
      <c r="K40" s="250">
        <v>2.9</v>
      </c>
      <c r="L40" s="427">
        <f t="shared" si="11"/>
        <v>17.099999999999998</v>
      </c>
      <c r="M40" s="249">
        <v>2.0833333333333333E-3</v>
      </c>
      <c r="N40" s="429">
        <f t="shared" si="12"/>
        <v>0.45416666666666661</v>
      </c>
      <c r="O40" s="250">
        <v>2.9</v>
      </c>
      <c r="P40" s="427">
        <f t="shared" si="0"/>
        <v>19.399999999999999</v>
      </c>
      <c r="Q40" s="249">
        <v>2.0833333333333333E-3</v>
      </c>
      <c r="R40" s="429">
        <f t="shared" si="1"/>
        <v>0.64444444444444438</v>
      </c>
      <c r="S40" s="250">
        <v>2.9</v>
      </c>
      <c r="T40" s="427">
        <f t="shared" si="13"/>
        <v>17.099999999999998</v>
      </c>
      <c r="U40" s="249">
        <v>2.0833333333333333E-3</v>
      </c>
      <c r="V40" s="426">
        <f t="shared" si="14"/>
        <v>0.2944444444444444</v>
      </c>
      <c r="W40" s="426">
        <f t="shared" si="15"/>
        <v>0.45416666666666661</v>
      </c>
      <c r="X40" s="426">
        <f t="shared" si="16"/>
        <v>0.64166666666666661</v>
      </c>
      <c r="Y40" s="429">
        <f t="shared" si="17"/>
        <v>0.69027777777777766</v>
      </c>
      <c r="Z40" s="321"/>
    </row>
    <row r="41" spans="1:28" s="322" customFormat="1" ht="12">
      <c r="A41" s="359"/>
      <c r="B41" s="359"/>
      <c r="C41" s="421" t="s">
        <v>406</v>
      </c>
      <c r="D41" s="422" t="s">
        <v>537</v>
      </c>
      <c r="E41" s="423" t="s">
        <v>326</v>
      </c>
      <c r="F41" s="250">
        <v>1.7</v>
      </c>
      <c r="G41" s="427">
        <f>G40+F41</f>
        <v>18.799999999999997</v>
      </c>
      <c r="H41" s="249">
        <v>1.3888888888888887E-3</v>
      </c>
      <c r="I41" s="429">
        <f t="shared" si="10"/>
        <v>0.28194444444444439</v>
      </c>
      <c r="J41" s="430"/>
      <c r="K41" s="250">
        <v>1.7</v>
      </c>
      <c r="L41" s="427">
        <f t="shared" si="11"/>
        <v>18.799999999999997</v>
      </c>
      <c r="M41" s="249">
        <v>1.3888888888888887E-3</v>
      </c>
      <c r="N41" s="429">
        <f t="shared" si="12"/>
        <v>0.45555555555555549</v>
      </c>
      <c r="O41" s="250">
        <v>1.7</v>
      </c>
      <c r="P41" s="427">
        <f t="shared" si="0"/>
        <v>21.099999999999998</v>
      </c>
      <c r="Q41" s="249">
        <v>1.3888888888888887E-3</v>
      </c>
      <c r="R41" s="429">
        <f t="shared" si="1"/>
        <v>0.64583333333333326</v>
      </c>
      <c r="S41" s="250">
        <v>1.7</v>
      </c>
      <c r="T41" s="427">
        <f t="shared" si="13"/>
        <v>18.799999999999997</v>
      </c>
      <c r="U41" s="249">
        <v>1.3888888888888887E-3</v>
      </c>
      <c r="V41" s="426">
        <f t="shared" si="14"/>
        <v>0.29583333333333328</v>
      </c>
      <c r="W41" s="426">
        <f t="shared" si="15"/>
        <v>0.45555555555555549</v>
      </c>
      <c r="X41" s="426">
        <f t="shared" si="16"/>
        <v>0.64305555555555549</v>
      </c>
      <c r="Y41" s="429">
        <f t="shared" si="17"/>
        <v>0.69166666666666654</v>
      </c>
      <c r="Z41" s="321"/>
    </row>
    <row r="42" spans="1:28" s="322" customFormat="1" ht="12">
      <c r="A42" s="359"/>
      <c r="B42" s="359"/>
      <c r="C42" s="421" t="s">
        <v>409</v>
      </c>
      <c r="D42" s="422" t="s">
        <v>538</v>
      </c>
      <c r="E42" s="423" t="s">
        <v>326</v>
      </c>
      <c r="F42" s="250">
        <v>2.7</v>
      </c>
      <c r="G42" s="427">
        <f>G41+F42</f>
        <v>21.499999999999996</v>
      </c>
      <c r="H42" s="249">
        <v>2.0833333333333333E-3</v>
      </c>
      <c r="I42" s="429">
        <f t="shared" si="10"/>
        <v>0.28402777777777771</v>
      </c>
      <c r="J42" s="430"/>
      <c r="K42" s="250">
        <v>2.7</v>
      </c>
      <c r="L42" s="427">
        <f t="shared" si="11"/>
        <v>21.499999999999996</v>
      </c>
      <c r="M42" s="249">
        <v>2.0833333333333333E-3</v>
      </c>
      <c r="N42" s="429">
        <f t="shared" si="12"/>
        <v>0.45763888888888882</v>
      </c>
      <c r="O42" s="250">
        <v>2.7</v>
      </c>
      <c r="P42" s="427">
        <f t="shared" si="0"/>
        <v>23.799999999999997</v>
      </c>
      <c r="Q42" s="249">
        <v>2.0833333333333333E-3</v>
      </c>
      <c r="R42" s="429">
        <f t="shared" si="1"/>
        <v>0.64791666666666659</v>
      </c>
      <c r="S42" s="250">
        <v>2.7</v>
      </c>
      <c r="T42" s="427">
        <f t="shared" si="13"/>
        <v>21.499999999999996</v>
      </c>
      <c r="U42" s="249">
        <v>2.0833333333333333E-3</v>
      </c>
      <c r="V42" s="426">
        <f t="shared" si="14"/>
        <v>0.29791666666666661</v>
      </c>
      <c r="W42" s="426">
        <f t="shared" si="15"/>
        <v>0.45763888888888882</v>
      </c>
      <c r="X42" s="426">
        <f t="shared" si="16"/>
        <v>0.64513888888888882</v>
      </c>
      <c r="Y42" s="429">
        <f t="shared" si="17"/>
        <v>0.69374999999999987</v>
      </c>
      <c r="Z42" s="321"/>
      <c r="AB42" s="433"/>
    </row>
    <row r="43" spans="1:28" s="322" customFormat="1" ht="12">
      <c r="A43" s="359"/>
      <c r="B43" s="359"/>
      <c r="C43" s="421" t="s">
        <v>412</v>
      </c>
      <c r="D43" s="422" t="s">
        <v>539</v>
      </c>
      <c r="E43" s="423" t="s">
        <v>326</v>
      </c>
      <c r="F43" s="250">
        <v>3.1</v>
      </c>
      <c r="G43" s="427">
        <f>F43+G42</f>
        <v>24.599999999999998</v>
      </c>
      <c r="H43" s="249">
        <v>2.7777777777777775E-3</v>
      </c>
      <c r="I43" s="429">
        <f t="shared" si="10"/>
        <v>0.28680555555555548</v>
      </c>
      <c r="J43" s="430"/>
      <c r="K43" s="250">
        <v>3.1</v>
      </c>
      <c r="L43" s="427">
        <f t="shared" si="11"/>
        <v>24.599999999999998</v>
      </c>
      <c r="M43" s="249">
        <v>2.7777777777777775E-3</v>
      </c>
      <c r="N43" s="429">
        <f t="shared" si="12"/>
        <v>0.46041666666666659</v>
      </c>
      <c r="O43" s="250">
        <v>3.1</v>
      </c>
      <c r="P43" s="427">
        <f t="shared" si="0"/>
        <v>26.9</v>
      </c>
      <c r="Q43" s="249">
        <v>2.7777777777777775E-3</v>
      </c>
      <c r="R43" s="429">
        <f t="shared" si="1"/>
        <v>0.65069444444444435</v>
      </c>
      <c r="S43" s="250">
        <v>3.1</v>
      </c>
      <c r="T43" s="427">
        <f t="shared" si="13"/>
        <v>24.599999999999998</v>
      </c>
      <c r="U43" s="249">
        <v>2.7777777777777775E-3</v>
      </c>
      <c r="V43" s="426">
        <f t="shared" si="14"/>
        <v>0.30069444444444438</v>
      </c>
      <c r="W43" s="426">
        <f t="shared" si="15"/>
        <v>0.46041666666666659</v>
      </c>
      <c r="X43" s="426">
        <f t="shared" si="16"/>
        <v>0.64791666666666659</v>
      </c>
      <c r="Y43" s="429">
        <f t="shared" si="17"/>
        <v>0.69652777777777763</v>
      </c>
      <c r="Z43" s="321"/>
    </row>
    <row r="44" spans="1:28" s="322" customFormat="1" ht="12">
      <c r="A44" s="359"/>
      <c r="B44" s="359"/>
      <c r="C44" s="421" t="s">
        <v>415</v>
      </c>
      <c r="D44" s="422" t="s">
        <v>540</v>
      </c>
      <c r="E44" s="423" t="s">
        <v>326</v>
      </c>
      <c r="F44" s="250">
        <v>0.4</v>
      </c>
      <c r="G44" s="427">
        <f>F44+G43</f>
        <v>24.999999999999996</v>
      </c>
      <c r="H44" s="249">
        <v>6.9444444444444436E-4</v>
      </c>
      <c r="I44" s="429">
        <f t="shared" si="10"/>
        <v>0.28749999999999992</v>
      </c>
      <c r="J44" s="430"/>
      <c r="K44" s="250">
        <v>0.4</v>
      </c>
      <c r="L44" s="427">
        <f t="shared" si="11"/>
        <v>24.999999999999996</v>
      </c>
      <c r="M44" s="249">
        <v>6.9444444444444436E-4</v>
      </c>
      <c r="N44" s="429">
        <f t="shared" si="12"/>
        <v>0.46111111111111103</v>
      </c>
      <c r="O44" s="250">
        <v>0.4</v>
      </c>
      <c r="P44" s="427">
        <f t="shared" si="0"/>
        <v>27.299999999999997</v>
      </c>
      <c r="Q44" s="249">
        <v>6.9444444444444436E-4</v>
      </c>
      <c r="R44" s="429">
        <f t="shared" si="1"/>
        <v>0.6513888888888888</v>
      </c>
      <c r="S44" s="250">
        <v>0.4</v>
      </c>
      <c r="T44" s="427">
        <f t="shared" si="13"/>
        <v>24.999999999999996</v>
      </c>
      <c r="U44" s="249">
        <v>6.9444444444444436E-4</v>
      </c>
      <c r="V44" s="426">
        <f t="shared" si="14"/>
        <v>0.30138888888888882</v>
      </c>
      <c r="W44" s="426">
        <f t="shared" si="15"/>
        <v>0.46111111111111103</v>
      </c>
      <c r="X44" s="426">
        <f t="shared" si="16"/>
        <v>0.64861111111111103</v>
      </c>
      <c r="Y44" s="429">
        <f t="shared" si="17"/>
        <v>0.69722222222222208</v>
      </c>
      <c r="Z44" s="321"/>
    </row>
    <row r="45" spans="1:28" s="322" customFormat="1" ht="12">
      <c r="A45" s="359"/>
      <c r="B45" s="359"/>
      <c r="C45" s="421" t="s">
        <v>418</v>
      </c>
      <c r="D45" s="422" t="s">
        <v>541</v>
      </c>
      <c r="E45" s="423" t="s">
        <v>329</v>
      </c>
      <c r="F45" s="250">
        <v>1.3</v>
      </c>
      <c r="G45" s="427">
        <f>G44+F45</f>
        <v>26.299999999999997</v>
      </c>
      <c r="H45" s="249">
        <v>1.3888888888888887E-3</v>
      </c>
      <c r="I45" s="429">
        <f t="shared" si="10"/>
        <v>0.28888888888888881</v>
      </c>
      <c r="J45" s="430"/>
      <c r="K45" s="250">
        <v>1.3</v>
      </c>
      <c r="L45" s="427">
        <f t="shared" si="11"/>
        <v>26.299999999999997</v>
      </c>
      <c r="M45" s="249">
        <v>1.3888888888888887E-3</v>
      </c>
      <c r="N45" s="429">
        <f t="shared" si="12"/>
        <v>0.46249999999999991</v>
      </c>
      <c r="O45" s="250">
        <v>1.3</v>
      </c>
      <c r="P45" s="427">
        <f t="shared" si="0"/>
        <v>28.599999999999998</v>
      </c>
      <c r="Q45" s="249">
        <v>1.3888888888888887E-3</v>
      </c>
      <c r="R45" s="429">
        <f t="shared" si="1"/>
        <v>0.65277777777777768</v>
      </c>
      <c r="S45" s="250">
        <v>1.3</v>
      </c>
      <c r="T45" s="427">
        <f t="shared" si="13"/>
        <v>26.299999999999997</v>
      </c>
      <c r="U45" s="249">
        <v>1.3888888888888887E-3</v>
      </c>
      <c r="V45" s="426">
        <f t="shared" si="14"/>
        <v>0.3027777777777777</v>
      </c>
      <c r="W45" s="426">
        <f t="shared" si="15"/>
        <v>0.46249999999999991</v>
      </c>
      <c r="X45" s="426">
        <f t="shared" si="16"/>
        <v>0.64999999999999991</v>
      </c>
      <c r="Y45" s="429">
        <f t="shared" si="17"/>
        <v>0.69861111111111096</v>
      </c>
      <c r="Z45" s="321"/>
    </row>
    <row r="46" spans="1:28" s="322" customFormat="1" ht="12">
      <c r="A46" s="359"/>
      <c r="B46" s="359"/>
      <c r="C46" s="421" t="s">
        <v>420</v>
      </c>
      <c r="D46" s="422" t="s">
        <v>542</v>
      </c>
      <c r="E46" s="423" t="s">
        <v>326</v>
      </c>
      <c r="F46" s="250">
        <v>4.2</v>
      </c>
      <c r="G46" s="427">
        <f>G45+F46</f>
        <v>30.499999999999996</v>
      </c>
      <c r="H46" s="249">
        <v>2.7777777777777775E-3</v>
      </c>
      <c r="I46" s="429">
        <f t="shared" si="10"/>
        <v>0.29166666666666657</v>
      </c>
      <c r="J46" s="430"/>
      <c r="K46" s="250">
        <v>4.2</v>
      </c>
      <c r="L46" s="427">
        <f t="shared" si="11"/>
        <v>30.499999999999996</v>
      </c>
      <c r="M46" s="249">
        <v>2.7777777777777775E-3</v>
      </c>
      <c r="N46" s="429">
        <f t="shared" si="12"/>
        <v>0.46527777777777768</v>
      </c>
      <c r="O46" s="250">
        <v>4.2</v>
      </c>
      <c r="P46" s="427">
        <f t="shared" si="0"/>
        <v>32.799999999999997</v>
      </c>
      <c r="Q46" s="249">
        <v>2.7777777777777775E-3</v>
      </c>
      <c r="R46" s="429">
        <f t="shared" si="1"/>
        <v>0.65555555555555545</v>
      </c>
      <c r="S46" s="250">
        <v>4.2</v>
      </c>
      <c r="T46" s="427">
        <f t="shared" si="13"/>
        <v>30.499999999999996</v>
      </c>
      <c r="U46" s="249">
        <v>2.7777777777777775E-3</v>
      </c>
      <c r="V46" s="426">
        <f t="shared" si="14"/>
        <v>0.30555555555555547</v>
      </c>
      <c r="W46" s="426">
        <f t="shared" si="15"/>
        <v>0.46527777777777768</v>
      </c>
      <c r="X46" s="426">
        <f t="shared" si="16"/>
        <v>0.65277777777777768</v>
      </c>
      <c r="Y46" s="429">
        <f t="shared" si="17"/>
        <v>0.70138888888888873</v>
      </c>
      <c r="Z46" s="321"/>
    </row>
    <row r="47" spans="1:28" s="322" customFormat="1" ht="12">
      <c r="A47" s="359"/>
      <c r="B47" s="359"/>
      <c r="C47" s="421" t="s">
        <v>422</v>
      </c>
      <c r="D47" s="422" t="s">
        <v>382</v>
      </c>
      <c r="E47" s="423" t="s">
        <v>329</v>
      </c>
      <c r="F47" s="434">
        <v>2</v>
      </c>
      <c r="G47" s="434">
        <f>F47+G46</f>
        <v>32.5</v>
      </c>
      <c r="H47" s="249">
        <v>6.9444444444444436E-4</v>
      </c>
      <c r="I47" s="429">
        <f t="shared" si="10"/>
        <v>0.29236111111111102</v>
      </c>
      <c r="J47" s="430"/>
      <c r="K47" s="424"/>
      <c r="L47" s="424"/>
      <c r="M47" s="424"/>
      <c r="N47" s="425"/>
      <c r="O47" s="424"/>
      <c r="P47" s="424"/>
      <c r="Q47" s="424"/>
      <c r="R47" s="425"/>
      <c r="S47" s="424"/>
      <c r="T47" s="424"/>
      <c r="U47" s="424"/>
      <c r="V47" s="424"/>
      <c r="W47" s="424"/>
      <c r="X47" s="424"/>
      <c r="Y47" s="425"/>
      <c r="Z47" s="321"/>
    </row>
    <row r="48" spans="1:28" s="322" customFormat="1" ht="12">
      <c r="A48" s="359"/>
      <c r="B48" s="359"/>
      <c r="C48" s="421" t="s">
        <v>424</v>
      </c>
      <c r="D48" s="422" t="s">
        <v>346</v>
      </c>
      <c r="E48" s="423" t="s">
        <v>329</v>
      </c>
      <c r="F48" s="434">
        <v>0.2</v>
      </c>
      <c r="G48" s="434">
        <f>G47+F48</f>
        <v>32.700000000000003</v>
      </c>
      <c r="H48" s="249">
        <v>6.9444444444444436E-4</v>
      </c>
      <c r="I48" s="429">
        <f t="shared" si="10"/>
        <v>0.29305555555555546</v>
      </c>
      <c r="J48" s="430"/>
      <c r="K48" s="424"/>
      <c r="L48" s="424"/>
      <c r="M48" s="424"/>
      <c r="N48" s="425"/>
      <c r="O48" s="424"/>
      <c r="P48" s="424"/>
      <c r="Q48" s="424"/>
      <c r="R48" s="425"/>
      <c r="S48" s="424"/>
      <c r="T48" s="424"/>
      <c r="U48" s="424"/>
      <c r="V48" s="424"/>
      <c r="W48" s="424"/>
      <c r="X48" s="424"/>
      <c r="Y48" s="425"/>
      <c r="Z48" s="321"/>
    </row>
    <row r="49" spans="1:30" s="322" customFormat="1" ht="12">
      <c r="A49" s="359"/>
      <c r="B49" s="359"/>
      <c r="C49" s="421" t="s">
        <v>426</v>
      </c>
      <c r="D49" s="422" t="s">
        <v>348</v>
      </c>
      <c r="E49" s="423" t="s">
        <v>329</v>
      </c>
      <c r="F49" s="250">
        <v>0.4</v>
      </c>
      <c r="G49" s="427">
        <f>F49+G48</f>
        <v>33.1</v>
      </c>
      <c r="H49" s="249">
        <v>6.9444444444444436E-4</v>
      </c>
      <c r="I49" s="429">
        <f t="shared" si="10"/>
        <v>0.2937499999999999</v>
      </c>
      <c r="J49" s="430"/>
      <c r="K49" s="250">
        <v>1.7</v>
      </c>
      <c r="L49" s="427">
        <f>L46+K49</f>
        <v>32.199999999999996</v>
      </c>
      <c r="M49" s="249">
        <v>1.3888888888888887E-3</v>
      </c>
      <c r="N49" s="429">
        <f>M49+N46</f>
        <v>0.46666666666666656</v>
      </c>
      <c r="O49" s="250">
        <v>1.7</v>
      </c>
      <c r="P49" s="427">
        <f>O49+P46</f>
        <v>34.5</v>
      </c>
      <c r="Q49" s="249">
        <v>6.9444444444444436E-4</v>
      </c>
      <c r="R49" s="429">
        <f>R46+Q49</f>
        <v>0.65624999999999989</v>
      </c>
      <c r="S49" s="250">
        <v>1.7</v>
      </c>
      <c r="T49" s="427">
        <f>T46+S49</f>
        <v>32.199999999999996</v>
      </c>
      <c r="U49" s="249">
        <v>1.3888888888888887E-3</v>
      </c>
      <c r="V49" s="426">
        <f>V46+U49</f>
        <v>0.30694444444444435</v>
      </c>
      <c r="W49" s="426">
        <f>U49+W46</f>
        <v>0.46666666666666656</v>
      </c>
      <c r="X49" s="426">
        <f>X46+U49</f>
        <v>0.65416666666666656</v>
      </c>
      <c r="Y49" s="429">
        <f>Y46+U49</f>
        <v>0.70277777777777761</v>
      </c>
      <c r="Z49" s="321"/>
    </row>
    <row r="50" spans="1:30" s="322" customFormat="1" ht="12">
      <c r="A50" s="359"/>
      <c r="B50" s="359"/>
      <c r="C50" s="421" t="s">
        <v>427</v>
      </c>
      <c r="D50" s="422" t="s">
        <v>350</v>
      </c>
      <c r="E50" s="423" t="s">
        <v>329</v>
      </c>
      <c r="F50" s="250">
        <v>0.6</v>
      </c>
      <c r="G50" s="427">
        <f>F50+G49</f>
        <v>33.700000000000003</v>
      </c>
      <c r="H50" s="249">
        <v>6.9444444444444436E-4</v>
      </c>
      <c r="I50" s="429">
        <f t="shared" si="10"/>
        <v>0.29444444444444434</v>
      </c>
      <c r="J50" s="430"/>
      <c r="K50" s="250">
        <v>0.6</v>
      </c>
      <c r="L50" s="427">
        <f t="shared" ref="L50:L55" si="18">L49+K50</f>
        <v>32.799999999999997</v>
      </c>
      <c r="M50" s="249">
        <v>6.9444444444444436E-4</v>
      </c>
      <c r="N50" s="429">
        <f t="shared" ref="N50:N55" si="19">M50+N49</f>
        <v>0.46736111111111101</v>
      </c>
      <c r="O50" s="250">
        <v>0.6</v>
      </c>
      <c r="P50" s="427">
        <f t="shared" ref="P50:P55" si="20">O50+P49</f>
        <v>35.1</v>
      </c>
      <c r="Q50" s="249">
        <v>6.9444444444444436E-4</v>
      </c>
      <c r="R50" s="429">
        <f t="shared" ref="R50:R55" si="21">R49+Q50</f>
        <v>0.65694444444444433</v>
      </c>
      <c r="S50" s="250">
        <v>0.6</v>
      </c>
      <c r="T50" s="427">
        <f t="shared" ref="T50:T55" si="22">T49+S50</f>
        <v>32.799999999999997</v>
      </c>
      <c r="U50" s="249">
        <v>6.9444444444444436E-4</v>
      </c>
      <c r="V50" s="426">
        <f t="shared" ref="V50:V55" si="23">V49+U50</f>
        <v>0.3076388888888888</v>
      </c>
      <c r="W50" s="426">
        <f t="shared" ref="W50:W55" si="24">U50+W49</f>
        <v>0.46736111111111101</v>
      </c>
      <c r="X50" s="426">
        <f t="shared" ref="X50:X55" si="25">X49+U50</f>
        <v>0.65486111111111101</v>
      </c>
      <c r="Y50" s="429">
        <f t="shared" ref="Y50:Y55" si="26">Y49+U50</f>
        <v>0.70347222222222205</v>
      </c>
      <c r="Z50" s="321"/>
    </row>
    <row r="51" spans="1:30" s="322" customFormat="1" ht="12">
      <c r="A51" s="359"/>
      <c r="B51" s="359"/>
      <c r="C51" s="421" t="s">
        <v>429</v>
      </c>
      <c r="D51" s="422" t="s">
        <v>543</v>
      </c>
      <c r="E51" s="423" t="s">
        <v>326</v>
      </c>
      <c r="F51" s="250">
        <v>2.2000000000000002</v>
      </c>
      <c r="G51" s="427">
        <f>F51+G50</f>
        <v>35.900000000000006</v>
      </c>
      <c r="H51" s="249">
        <v>2.7777777777777775E-3</v>
      </c>
      <c r="I51" s="429">
        <f t="shared" si="10"/>
        <v>0.29722222222222211</v>
      </c>
      <c r="J51" s="430"/>
      <c r="K51" s="250">
        <v>2.2000000000000002</v>
      </c>
      <c r="L51" s="427">
        <f t="shared" si="18"/>
        <v>35</v>
      </c>
      <c r="M51" s="249">
        <v>2.7777777777777775E-3</v>
      </c>
      <c r="N51" s="429">
        <f t="shared" si="19"/>
        <v>0.47013888888888877</v>
      </c>
      <c r="O51" s="250">
        <v>2.2000000000000002</v>
      </c>
      <c r="P51" s="427">
        <f t="shared" si="20"/>
        <v>37.300000000000004</v>
      </c>
      <c r="Q51" s="249">
        <v>2.7777777777777775E-3</v>
      </c>
      <c r="R51" s="429">
        <f t="shared" si="21"/>
        <v>0.6597222222222221</v>
      </c>
      <c r="S51" s="250">
        <v>2.2000000000000002</v>
      </c>
      <c r="T51" s="427">
        <f t="shared" si="22"/>
        <v>35</v>
      </c>
      <c r="U51" s="249">
        <v>2.7777777777777775E-3</v>
      </c>
      <c r="V51" s="426">
        <f t="shared" si="23"/>
        <v>0.31041666666666656</v>
      </c>
      <c r="W51" s="426">
        <f t="shared" si="24"/>
        <v>0.47013888888888877</v>
      </c>
      <c r="X51" s="426">
        <f t="shared" si="25"/>
        <v>0.65763888888888877</v>
      </c>
      <c r="Y51" s="429">
        <f t="shared" si="26"/>
        <v>0.70624999999999982</v>
      </c>
      <c r="Z51" s="321"/>
    </row>
    <row r="52" spans="1:30" s="322" customFormat="1" ht="12">
      <c r="A52" s="359"/>
      <c r="B52" s="359"/>
      <c r="C52" s="421" t="s">
        <v>431</v>
      </c>
      <c r="D52" s="422" t="s">
        <v>494</v>
      </c>
      <c r="E52" s="423" t="s">
        <v>329</v>
      </c>
      <c r="F52" s="250">
        <v>2</v>
      </c>
      <c r="G52" s="427">
        <f>G51+F52</f>
        <v>37.900000000000006</v>
      </c>
      <c r="H52" s="249">
        <v>2.0833333333333333E-3</v>
      </c>
      <c r="I52" s="429">
        <f t="shared" si="10"/>
        <v>0.29930555555555544</v>
      </c>
      <c r="J52" s="430"/>
      <c r="K52" s="250">
        <v>2</v>
      </c>
      <c r="L52" s="427">
        <f t="shared" si="18"/>
        <v>37</v>
      </c>
      <c r="M52" s="249">
        <v>2.0833333333333333E-3</v>
      </c>
      <c r="N52" s="429">
        <f t="shared" si="19"/>
        <v>0.4722222222222221</v>
      </c>
      <c r="O52" s="250">
        <v>2</v>
      </c>
      <c r="P52" s="427">
        <f t="shared" si="20"/>
        <v>39.300000000000004</v>
      </c>
      <c r="Q52" s="249">
        <v>2.0833333333333333E-3</v>
      </c>
      <c r="R52" s="429">
        <f t="shared" si="21"/>
        <v>0.66180555555555542</v>
      </c>
      <c r="S52" s="250">
        <v>2</v>
      </c>
      <c r="T52" s="427">
        <f t="shared" si="22"/>
        <v>37</v>
      </c>
      <c r="U52" s="249">
        <v>2.0833333333333333E-3</v>
      </c>
      <c r="V52" s="426">
        <f t="shared" si="23"/>
        <v>0.31249999999999989</v>
      </c>
      <c r="W52" s="426">
        <f t="shared" si="24"/>
        <v>0.4722222222222221</v>
      </c>
      <c r="X52" s="426">
        <f t="shared" si="25"/>
        <v>0.6597222222222221</v>
      </c>
      <c r="Y52" s="429">
        <f t="shared" si="26"/>
        <v>0.70833333333333315</v>
      </c>
      <c r="Z52" s="321"/>
    </row>
    <row r="53" spans="1:30" s="322" customFormat="1" ht="12">
      <c r="A53" s="359"/>
      <c r="B53" s="359"/>
      <c r="C53" s="421" t="s">
        <v>433</v>
      </c>
      <c r="D53" s="422" t="s">
        <v>495</v>
      </c>
      <c r="E53" s="423" t="s">
        <v>329</v>
      </c>
      <c r="F53" s="250">
        <v>0.7</v>
      </c>
      <c r="G53" s="427">
        <f>G52+F53</f>
        <v>38.600000000000009</v>
      </c>
      <c r="H53" s="249">
        <v>6.9444444444444436E-4</v>
      </c>
      <c r="I53" s="429">
        <f t="shared" si="10"/>
        <v>0.29999999999999988</v>
      </c>
      <c r="J53" s="430"/>
      <c r="K53" s="250">
        <v>0.7</v>
      </c>
      <c r="L53" s="427">
        <f t="shared" si="18"/>
        <v>37.700000000000003</v>
      </c>
      <c r="M53" s="249">
        <v>6.9444444444444436E-4</v>
      </c>
      <c r="N53" s="429">
        <f t="shared" si="19"/>
        <v>0.47291666666666654</v>
      </c>
      <c r="O53" s="250">
        <v>0.7</v>
      </c>
      <c r="P53" s="427">
        <f t="shared" si="20"/>
        <v>40.000000000000007</v>
      </c>
      <c r="Q53" s="249">
        <v>6.9444444444444436E-4</v>
      </c>
      <c r="R53" s="429">
        <f t="shared" si="21"/>
        <v>0.66249999999999987</v>
      </c>
      <c r="S53" s="250">
        <v>0.7</v>
      </c>
      <c r="T53" s="427">
        <f t="shared" si="22"/>
        <v>37.700000000000003</v>
      </c>
      <c r="U53" s="249">
        <v>6.9444444444444436E-4</v>
      </c>
      <c r="V53" s="426">
        <f t="shared" si="23"/>
        <v>0.31319444444444433</v>
      </c>
      <c r="W53" s="426">
        <f t="shared" si="24"/>
        <v>0.47291666666666654</v>
      </c>
      <c r="X53" s="426">
        <f t="shared" si="25"/>
        <v>0.66041666666666654</v>
      </c>
      <c r="Y53" s="429">
        <f t="shared" si="26"/>
        <v>0.70902777777777759</v>
      </c>
      <c r="Z53" s="321"/>
      <c r="AA53" s="433"/>
    </row>
    <row r="54" spans="1:30" s="322" customFormat="1" ht="12">
      <c r="A54" s="359"/>
      <c r="B54" s="359"/>
      <c r="C54" s="421" t="s">
        <v>435</v>
      </c>
      <c r="D54" s="422" t="s">
        <v>496</v>
      </c>
      <c r="E54" s="423" t="s">
        <v>329</v>
      </c>
      <c r="F54" s="250">
        <v>0.8</v>
      </c>
      <c r="G54" s="427">
        <f>G53+F54</f>
        <v>39.400000000000006</v>
      </c>
      <c r="H54" s="249">
        <v>6.9444444444444436E-4</v>
      </c>
      <c r="I54" s="429">
        <f t="shared" si="10"/>
        <v>0.30069444444444432</v>
      </c>
      <c r="J54" s="430"/>
      <c r="K54" s="250">
        <v>0.8</v>
      </c>
      <c r="L54" s="427">
        <f t="shared" si="18"/>
        <v>38.5</v>
      </c>
      <c r="M54" s="249">
        <v>6.9444444444444436E-4</v>
      </c>
      <c r="N54" s="429">
        <f t="shared" si="19"/>
        <v>0.47361111111111098</v>
      </c>
      <c r="O54" s="250">
        <v>0.8</v>
      </c>
      <c r="P54" s="427">
        <f t="shared" si="20"/>
        <v>40.800000000000004</v>
      </c>
      <c r="Q54" s="249">
        <v>6.9444444444444436E-4</v>
      </c>
      <c r="R54" s="429">
        <f t="shared" si="21"/>
        <v>0.66319444444444431</v>
      </c>
      <c r="S54" s="250">
        <v>0.8</v>
      </c>
      <c r="T54" s="427">
        <f t="shared" si="22"/>
        <v>38.5</v>
      </c>
      <c r="U54" s="249">
        <v>6.9444444444444436E-4</v>
      </c>
      <c r="V54" s="426">
        <f t="shared" si="23"/>
        <v>0.31388888888888877</v>
      </c>
      <c r="W54" s="426">
        <f t="shared" si="24"/>
        <v>0.47361111111111098</v>
      </c>
      <c r="X54" s="426">
        <f t="shared" si="25"/>
        <v>0.66111111111111098</v>
      </c>
      <c r="Y54" s="429">
        <f t="shared" si="26"/>
        <v>0.70972222222222203</v>
      </c>
      <c r="Z54" s="321"/>
    </row>
    <row r="55" spans="1:30" s="322" customFormat="1" ht="12">
      <c r="A55" s="359"/>
      <c r="B55" s="359"/>
      <c r="C55" s="421" t="s">
        <v>437</v>
      </c>
      <c r="D55" s="422" t="s">
        <v>328</v>
      </c>
      <c r="E55" s="423" t="s">
        <v>329</v>
      </c>
      <c r="F55" s="250">
        <v>0.7</v>
      </c>
      <c r="G55" s="427">
        <f>F55+G54</f>
        <v>40.100000000000009</v>
      </c>
      <c r="H55" s="249">
        <v>6.9444444444444436E-4</v>
      </c>
      <c r="I55" s="429">
        <f t="shared" si="10"/>
        <v>0.30138888888888876</v>
      </c>
      <c r="J55" s="430"/>
      <c r="K55" s="250">
        <v>0.7</v>
      </c>
      <c r="L55" s="427">
        <f t="shared" si="18"/>
        <v>39.200000000000003</v>
      </c>
      <c r="M55" s="249">
        <v>6.9444444444444436E-4</v>
      </c>
      <c r="N55" s="429">
        <f t="shared" si="19"/>
        <v>0.47430555555555542</v>
      </c>
      <c r="O55" s="250">
        <v>0.7</v>
      </c>
      <c r="P55" s="427">
        <f t="shared" si="20"/>
        <v>41.500000000000007</v>
      </c>
      <c r="Q55" s="249">
        <v>6.9444444444444436E-4</v>
      </c>
      <c r="R55" s="429">
        <f t="shared" si="21"/>
        <v>0.66388888888888875</v>
      </c>
      <c r="S55" s="250">
        <v>0.7</v>
      </c>
      <c r="T55" s="427">
        <f t="shared" si="22"/>
        <v>39.200000000000003</v>
      </c>
      <c r="U55" s="249">
        <v>6.9444444444444436E-4</v>
      </c>
      <c r="V55" s="426">
        <f t="shared" si="23"/>
        <v>0.31458333333333321</v>
      </c>
      <c r="W55" s="426">
        <f t="shared" si="24"/>
        <v>0.47430555555555542</v>
      </c>
      <c r="X55" s="426">
        <f t="shared" si="25"/>
        <v>0.66180555555555542</v>
      </c>
      <c r="Y55" s="429">
        <f t="shared" si="26"/>
        <v>0.71041666666666647</v>
      </c>
      <c r="Z55" s="321"/>
      <c r="AA55" s="435"/>
      <c r="AC55" s="435"/>
      <c r="AD55" s="435"/>
    </row>
    <row r="56" spans="1:30" s="322" customFormat="1" ht="12">
      <c r="A56" s="359"/>
      <c r="B56" s="359"/>
      <c r="C56" s="421" t="s">
        <v>438</v>
      </c>
      <c r="D56" s="422" t="s">
        <v>335</v>
      </c>
      <c r="E56" s="423" t="s">
        <v>336</v>
      </c>
      <c r="F56" s="250">
        <v>0.7</v>
      </c>
      <c r="G56" s="427">
        <f>F56+G55</f>
        <v>40.800000000000011</v>
      </c>
      <c r="H56" s="249">
        <v>6.9444444444444436E-4</v>
      </c>
      <c r="I56" s="429">
        <f t="shared" si="10"/>
        <v>0.3020833333333332</v>
      </c>
      <c r="J56" s="430"/>
      <c r="K56" s="424"/>
      <c r="L56" s="424"/>
      <c r="M56" s="424"/>
      <c r="N56" s="425"/>
      <c r="O56" s="424"/>
      <c r="P56" s="424"/>
      <c r="Q56" s="424"/>
      <c r="R56" s="425"/>
      <c r="S56" s="424"/>
      <c r="T56" s="424"/>
      <c r="U56" s="424"/>
      <c r="V56" s="424"/>
      <c r="W56" s="424"/>
      <c r="X56" s="424"/>
      <c r="Y56" s="425"/>
      <c r="Z56" s="321"/>
      <c r="AA56" s="435"/>
      <c r="AC56" s="435"/>
      <c r="AD56" s="435"/>
    </row>
    <row r="57" spans="1:30" s="322" customFormat="1" ht="12">
      <c r="A57" s="359"/>
      <c r="B57" s="359"/>
      <c r="C57" s="421" t="s">
        <v>439</v>
      </c>
      <c r="D57" s="422" t="s">
        <v>497</v>
      </c>
      <c r="E57" s="423" t="s">
        <v>326</v>
      </c>
      <c r="F57" s="250">
        <v>0.7</v>
      </c>
      <c r="G57" s="427">
        <f>F57+G56</f>
        <v>41.500000000000014</v>
      </c>
      <c r="H57" s="249">
        <v>6.9444444444444436E-4</v>
      </c>
      <c r="I57" s="429">
        <f t="shared" si="10"/>
        <v>0.30277777777777765</v>
      </c>
      <c r="J57" s="430"/>
      <c r="K57" s="424"/>
      <c r="L57" s="424"/>
      <c r="M57" s="424"/>
      <c r="N57" s="425"/>
      <c r="O57" s="424"/>
      <c r="P57" s="424"/>
      <c r="Q57" s="424"/>
      <c r="R57" s="425"/>
      <c r="S57" s="424"/>
      <c r="T57" s="424"/>
      <c r="U57" s="424"/>
      <c r="V57" s="424"/>
      <c r="W57" s="424"/>
      <c r="X57" s="424"/>
      <c r="Y57" s="425"/>
      <c r="Z57" s="321"/>
      <c r="AA57" s="435"/>
      <c r="AC57" s="435"/>
      <c r="AD57" s="435"/>
    </row>
    <row r="58" spans="1:30" s="322" customFormat="1" ht="14.25" customHeight="1">
      <c r="A58" s="359"/>
      <c r="B58" s="359"/>
      <c r="C58" s="511"/>
      <c r="D58" s="511"/>
      <c r="E58" s="511"/>
      <c r="F58" s="553" t="s">
        <v>169</v>
      </c>
      <c r="G58" s="553"/>
      <c r="H58" s="553"/>
      <c r="I58" s="420">
        <f>I57-I28</f>
        <v>3.8888888888888751E-2</v>
      </c>
      <c r="J58" s="430"/>
      <c r="K58" s="553" t="s">
        <v>169</v>
      </c>
      <c r="L58" s="553"/>
      <c r="M58" s="553"/>
      <c r="N58" s="249">
        <f>N55-N28</f>
        <v>3.6805555555555425E-2</v>
      </c>
      <c r="O58" s="553" t="s">
        <v>169</v>
      </c>
      <c r="P58" s="553"/>
      <c r="Q58" s="553"/>
      <c r="R58" s="420">
        <f>R55-R26</f>
        <v>3.8888888888888751E-2</v>
      </c>
      <c r="S58" s="553" t="s">
        <v>169</v>
      </c>
      <c r="T58" s="553"/>
      <c r="U58" s="553"/>
      <c r="V58" s="249">
        <f>V55-V28</f>
        <v>3.6805555555555425E-2</v>
      </c>
      <c r="W58" s="249">
        <f>W55-W28</f>
        <v>3.6805555555555425E-2</v>
      </c>
      <c r="X58" s="249">
        <f>X55-X28</f>
        <v>3.6805555555555425E-2</v>
      </c>
      <c r="Y58" s="249">
        <f>Y55-Y28</f>
        <v>3.6805555555555425E-2</v>
      </c>
      <c r="Z58" s="321"/>
    </row>
    <row r="59" spans="1:30" s="322" customFormat="1" ht="14.25" customHeight="1">
      <c r="A59" s="359"/>
      <c r="B59" s="359"/>
      <c r="C59" s="511"/>
      <c r="D59" s="511"/>
      <c r="E59" s="511"/>
      <c r="F59" s="553" t="s">
        <v>351</v>
      </c>
      <c r="G59" s="553"/>
      <c r="H59" s="553"/>
      <c r="I59" s="244">
        <v>43.07</v>
      </c>
      <c r="J59" s="430"/>
      <c r="K59" s="553" t="s">
        <v>351</v>
      </c>
      <c r="L59" s="553"/>
      <c r="M59" s="553"/>
      <c r="N59" s="250">
        <v>44.2</v>
      </c>
      <c r="O59" s="553" t="s">
        <v>351</v>
      </c>
      <c r="P59" s="553"/>
      <c r="Q59" s="553"/>
      <c r="R59" s="244">
        <v>43.07</v>
      </c>
      <c r="S59" s="553" t="s">
        <v>351</v>
      </c>
      <c r="T59" s="553"/>
      <c r="U59" s="553"/>
      <c r="V59" s="250">
        <v>44.2</v>
      </c>
      <c r="W59" s="250">
        <v>44.2</v>
      </c>
      <c r="X59" s="250">
        <v>44.2</v>
      </c>
      <c r="Y59" s="250">
        <v>44.2</v>
      </c>
      <c r="Z59" s="321"/>
    </row>
    <row r="60" spans="1:30" s="322" customFormat="1" ht="14.25" customHeight="1">
      <c r="A60" s="359"/>
      <c r="B60" s="359"/>
      <c r="C60" s="511"/>
      <c r="D60" s="511"/>
      <c r="E60" s="511"/>
      <c r="F60" s="553" t="s">
        <v>352</v>
      </c>
      <c r="G60" s="553"/>
      <c r="H60" s="553"/>
      <c r="I60" s="244">
        <v>28</v>
      </c>
      <c r="J60" s="430"/>
      <c r="K60" s="553" t="s">
        <v>352</v>
      </c>
      <c r="L60" s="553"/>
      <c r="M60" s="553"/>
      <c r="N60" s="248">
        <v>24</v>
      </c>
      <c r="O60" s="553" t="s">
        <v>352</v>
      </c>
      <c r="P60" s="553"/>
      <c r="Q60" s="553"/>
      <c r="R60" s="244">
        <v>28</v>
      </c>
      <c r="S60" s="553" t="s">
        <v>352</v>
      </c>
      <c r="T60" s="553"/>
      <c r="U60" s="553"/>
      <c r="V60" s="248">
        <v>24</v>
      </c>
      <c r="W60" s="248">
        <v>24</v>
      </c>
      <c r="X60" s="248">
        <v>24</v>
      </c>
      <c r="Y60" s="248">
        <v>24</v>
      </c>
      <c r="Z60" s="321"/>
    </row>
    <row r="61" spans="1:30" s="439" customFormat="1" ht="11.25">
      <c r="A61" s="436"/>
      <c r="B61" s="436"/>
      <c r="C61" s="437" t="s">
        <v>354</v>
      </c>
      <c r="D61" s="392"/>
      <c r="E61" s="392"/>
      <c r="F61" s="438"/>
      <c r="G61" s="438"/>
      <c r="H61" s="438"/>
      <c r="I61" s="438"/>
      <c r="J61" s="438"/>
      <c r="K61" s="438"/>
      <c r="L61" s="438"/>
      <c r="M61" s="438"/>
      <c r="N61" s="438"/>
      <c r="O61" s="438"/>
      <c r="P61" s="438"/>
      <c r="Q61" s="436"/>
      <c r="R61" s="438"/>
      <c r="S61" s="438"/>
      <c r="T61" s="438"/>
      <c r="U61" s="438"/>
      <c r="V61" s="438"/>
      <c r="W61" s="438"/>
      <c r="X61" s="438"/>
      <c r="Y61" s="438"/>
      <c r="Z61" s="438"/>
    </row>
    <row r="62" spans="1:30" s="439" customFormat="1" ht="11.25">
      <c r="A62" s="436"/>
      <c r="B62" s="436"/>
      <c r="C62" s="436"/>
      <c r="D62" s="436"/>
      <c r="E62" s="436"/>
      <c r="F62" s="436"/>
      <c r="G62" s="436"/>
      <c r="H62" s="436"/>
      <c r="I62" s="440"/>
      <c r="J62" s="441"/>
      <c r="K62" s="441"/>
      <c r="L62" s="442"/>
      <c r="M62" s="442"/>
      <c r="N62" s="442"/>
      <c r="O62" s="442"/>
      <c r="P62" s="442"/>
      <c r="Q62" s="436"/>
      <c r="R62" s="438"/>
      <c r="S62" s="438"/>
      <c r="T62" s="438"/>
      <c r="U62" s="438"/>
      <c r="V62" s="438"/>
      <c r="W62" s="438"/>
      <c r="X62" s="438"/>
      <c r="Y62" s="438"/>
      <c r="Z62" s="438"/>
    </row>
    <row r="63" spans="1:30" s="445" customFormat="1">
      <c r="A63" s="443"/>
      <c r="B63" s="443"/>
      <c r="C63" s="579" t="s">
        <v>355</v>
      </c>
      <c r="D63" s="579"/>
      <c r="E63" s="579"/>
      <c r="F63" s="579"/>
      <c r="G63" s="579"/>
      <c r="H63" s="579"/>
      <c r="I63" s="579"/>
      <c r="J63" s="579"/>
      <c r="K63" s="579"/>
      <c r="L63" s="579"/>
      <c r="M63" s="579"/>
      <c r="N63" s="444"/>
      <c r="O63" s="441"/>
      <c r="P63" s="441"/>
      <c r="Q63" s="443"/>
      <c r="R63" s="580"/>
      <c r="S63" s="580"/>
      <c r="T63" s="580"/>
      <c r="U63" s="580"/>
      <c r="V63" s="580"/>
      <c r="W63" s="580"/>
      <c r="X63" s="580"/>
      <c r="Y63" s="441"/>
      <c r="Z63" s="441"/>
    </row>
    <row r="64" spans="1:30" s="439" customFormat="1">
      <c r="A64" s="436"/>
      <c r="B64" s="436"/>
      <c r="C64" s="581" t="s">
        <v>356</v>
      </c>
      <c r="D64" s="581"/>
      <c r="E64" s="581"/>
      <c r="F64" s="581"/>
      <c r="G64" s="581"/>
      <c r="H64" s="581"/>
      <c r="I64" s="581"/>
      <c r="J64" s="581"/>
      <c r="K64" s="581"/>
      <c r="L64" s="581"/>
      <c r="M64" s="581"/>
      <c r="N64" s="446"/>
      <c r="O64" s="442"/>
      <c r="P64" s="442"/>
      <c r="Q64" s="436"/>
      <c r="R64" s="580"/>
      <c r="S64" s="580"/>
      <c r="T64" s="580"/>
      <c r="U64" s="580"/>
      <c r="V64" s="580"/>
      <c r="W64" s="580"/>
      <c r="X64" s="580"/>
      <c r="Y64" s="438"/>
      <c r="Z64" s="438"/>
    </row>
    <row r="65" spans="1:27" s="439" customFormat="1" ht="11.25">
      <c r="A65" s="436"/>
      <c r="B65" s="436"/>
      <c r="C65" s="446"/>
      <c r="D65" s="446"/>
      <c r="E65" s="446"/>
      <c r="F65" s="446"/>
      <c r="G65" s="446"/>
      <c r="H65" s="446"/>
      <c r="I65" s="446"/>
      <c r="J65" s="446"/>
      <c r="K65" s="446"/>
      <c r="L65" s="446"/>
      <c r="M65" s="446"/>
      <c r="N65" s="446"/>
      <c r="O65" s="442"/>
      <c r="P65" s="442"/>
      <c r="Q65" s="442"/>
      <c r="R65" s="442"/>
      <c r="S65" s="442"/>
      <c r="T65" s="442"/>
      <c r="U65" s="442"/>
      <c r="V65" s="442"/>
      <c r="W65" s="442"/>
      <c r="X65" s="442"/>
      <c r="Y65" s="442"/>
      <c r="Z65" s="442"/>
      <c r="AA65" s="447"/>
    </row>
    <row r="66" spans="1:27" s="445" customFormat="1" ht="11.25">
      <c r="A66" s="443"/>
      <c r="B66" s="443"/>
      <c r="C66" s="444" t="s">
        <v>359</v>
      </c>
      <c r="D66" s="444"/>
      <c r="E66" s="444"/>
      <c r="F66" s="444"/>
      <c r="G66" s="444"/>
      <c r="H66" s="444"/>
      <c r="I66" s="444"/>
      <c r="J66" s="444"/>
      <c r="K66" s="444"/>
      <c r="L66" s="444"/>
      <c r="M66" s="444"/>
      <c r="N66" s="444"/>
      <c r="O66" s="444"/>
      <c r="P66" s="444"/>
      <c r="Q66" s="442"/>
      <c r="R66" s="442"/>
      <c r="S66" s="442"/>
      <c r="T66" s="442"/>
      <c r="U66" s="442"/>
      <c r="V66" s="442"/>
      <c r="W66" s="442"/>
      <c r="X66" s="442"/>
      <c r="Y66" s="442"/>
      <c r="Z66" s="442"/>
      <c r="AA66" s="447"/>
    </row>
    <row r="67" spans="1:27" s="439" customFormat="1" ht="11.25">
      <c r="A67" s="436"/>
      <c r="B67" s="436"/>
      <c r="C67" s="446" t="s">
        <v>360</v>
      </c>
      <c r="D67" s="446"/>
      <c r="E67" s="446"/>
      <c r="F67" s="446"/>
      <c r="G67" s="446"/>
      <c r="H67" s="446"/>
      <c r="I67" s="446"/>
      <c r="J67" s="446"/>
      <c r="K67" s="446"/>
      <c r="L67" s="446"/>
      <c r="M67" s="446"/>
      <c r="N67" s="446"/>
      <c r="O67" s="446"/>
      <c r="P67" s="446"/>
      <c r="Q67" s="442"/>
      <c r="R67" s="442"/>
      <c r="S67" s="442"/>
      <c r="T67" s="442"/>
      <c r="U67" s="442"/>
      <c r="V67" s="442"/>
      <c r="W67" s="442"/>
      <c r="X67" s="442"/>
      <c r="Y67" s="442"/>
      <c r="Z67" s="442"/>
      <c r="AA67" s="447"/>
    </row>
    <row r="68" spans="1:27" s="439" customFormat="1" ht="11.25">
      <c r="A68" s="436"/>
      <c r="B68" s="436"/>
      <c r="C68" s="446" t="s">
        <v>361</v>
      </c>
      <c r="D68" s="446"/>
      <c r="E68" s="446"/>
      <c r="F68" s="446"/>
      <c r="G68" s="446"/>
      <c r="H68" s="446"/>
      <c r="I68" s="448"/>
      <c r="J68" s="448"/>
      <c r="K68" s="448"/>
      <c r="L68" s="441"/>
      <c r="M68" s="442"/>
      <c r="N68" s="442"/>
      <c r="O68" s="442"/>
      <c r="P68" s="442"/>
      <c r="Q68" s="442"/>
      <c r="R68" s="442"/>
      <c r="S68" s="442"/>
      <c r="T68" s="442"/>
      <c r="U68" s="442"/>
      <c r="V68" s="442"/>
      <c r="W68" s="442"/>
      <c r="X68" s="442"/>
      <c r="Y68" s="442"/>
      <c r="Z68" s="442"/>
      <c r="AA68" s="447"/>
    </row>
    <row r="69" spans="1:27" s="439" customFormat="1" ht="11.25">
      <c r="A69" s="436"/>
      <c r="B69" s="436"/>
      <c r="C69" s="446" t="s">
        <v>362</v>
      </c>
      <c r="D69" s="446"/>
      <c r="E69" s="446"/>
      <c r="F69" s="446"/>
      <c r="G69" s="446"/>
      <c r="H69" s="446"/>
      <c r="I69" s="441"/>
      <c r="J69" s="441"/>
      <c r="K69" s="441"/>
      <c r="L69" s="441"/>
      <c r="M69" s="442"/>
      <c r="N69" s="442"/>
      <c r="O69" s="442"/>
      <c r="P69" s="442"/>
      <c r="Q69" s="442"/>
      <c r="R69" s="442"/>
      <c r="S69" s="442"/>
      <c r="T69" s="442"/>
      <c r="U69" s="442"/>
      <c r="V69" s="442"/>
      <c r="W69" s="442"/>
      <c r="X69" s="442"/>
      <c r="Y69" s="442"/>
      <c r="Z69" s="442"/>
      <c r="AA69" s="447"/>
    </row>
    <row r="70" spans="1:27" s="439" customFormat="1" ht="11.25"/>
    <row r="71" spans="1:27" s="439" customFormat="1" ht="11.25"/>
    <row r="72" spans="1:27" s="439" customFormat="1" ht="31.5" customHeight="1"/>
    <row r="73" spans="1:27" s="439" customFormat="1" ht="11.25"/>
    <row r="74" spans="1:27" s="439" customFormat="1" ht="11.25"/>
    <row r="75" spans="1:27" s="439" customFormat="1" ht="11.25"/>
    <row r="76" spans="1:27" s="439" customFormat="1" ht="11.25"/>
    <row r="77" spans="1:27" s="439" customFormat="1" ht="11.25"/>
    <row r="78" spans="1:27" s="439" customFormat="1" ht="11.25"/>
    <row r="79" spans="1:27" s="439" customFormat="1" ht="11.25"/>
  </sheetData>
  <mergeCells count="30">
    <mergeCell ref="C63:M63"/>
    <mergeCell ref="R63:X63"/>
    <mergeCell ref="C64:M64"/>
    <mergeCell ref="R64:X64"/>
    <mergeCell ref="F59:H59"/>
    <mergeCell ref="K59:M59"/>
    <mergeCell ref="O59:Q59"/>
    <mergeCell ref="S59:U59"/>
    <mergeCell ref="F60:H60"/>
    <mergeCell ref="K60:M60"/>
    <mergeCell ref="O60:Q60"/>
    <mergeCell ref="S60:U60"/>
    <mergeCell ref="C58:E60"/>
    <mergeCell ref="F58:H58"/>
    <mergeCell ref="K58:M58"/>
    <mergeCell ref="O58:Q58"/>
    <mergeCell ref="S58:U58"/>
    <mergeCell ref="A19:Z19"/>
    <mergeCell ref="A20:Z20"/>
    <mergeCell ref="C22:Y22"/>
    <mergeCell ref="C23:E23"/>
    <mergeCell ref="F23:I23"/>
    <mergeCell ref="K23:N23"/>
    <mergeCell ref="O23:R23"/>
    <mergeCell ref="S23:Y23"/>
    <mergeCell ref="C24:E24"/>
    <mergeCell ref="F24:I24"/>
    <mergeCell ref="K24:N24"/>
    <mergeCell ref="O24:R24"/>
    <mergeCell ref="S24:Y24"/>
  </mergeCells>
  <pageMargins left="0.25" right="0.25" top="0.75" bottom="0.75" header="0.3" footer="0.3"/>
  <pageSetup paperSize="9" scale="76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389E-AED2-4979-86EE-681EB2BAAD88}">
  <sheetPr>
    <pageSetUpPr fitToPage="1"/>
  </sheetPr>
  <dimension ref="A1:R63"/>
  <sheetViews>
    <sheetView topLeftCell="A7" workbookViewId="0">
      <selection activeCell="J5" sqref="J5"/>
    </sheetView>
  </sheetViews>
  <sheetFormatPr defaultRowHeight="14.25"/>
  <cols>
    <col min="1" max="1" width="2.75" customWidth="1"/>
    <col min="2" max="2" width="4.375" customWidth="1"/>
    <col min="3" max="3" width="4.25" customWidth="1"/>
    <col min="4" max="4" width="6.875" customWidth="1"/>
    <col min="5" max="5" width="8" customWidth="1"/>
    <col min="6" max="6" width="10.5" customWidth="1"/>
    <col min="7" max="7" width="6.875" customWidth="1"/>
    <col min="8" max="8" width="28.625" customWidth="1"/>
    <col min="9" max="9" width="2.375" customWidth="1"/>
    <col min="10" max="10" width="28.25" customWidth="1"/>
    <col min="11" max="11" width="6.625" customWidth="1"/>
    <col min="12" max="12" width="10.375" customWidth="1"/>
    <col min="13" max="13" width="8.125" customWidth="1"/>
    <col min="14" max="14" width="7.5" customWidth="1"/>
    <col min="15" max="15" width="4.25" customWidth="1"/>
    <col min="16" max="16" width="4.5" customWidth="1"/>
    <col min="17" max="1023" width="10.75" customWidth="1"/>
    <col min="1024" max="1024" width="9" customWidth="1"/>
  </cols>
  <sheetData>
    <row r="1" spans="1:16" s="439" customFormat="1" ht="15" customHeight="1">
      <c r="A1" s="174" t="s">
        <v>369</v>
      </c>
      <c r="B1" s="175"/>
      <c r="C1" s="175"/>
      <c r="E1" s="177"/>
      <c r="F1" s="178"/>
      <c r="G1" s="178"/>
      <c r="H1" s="178"/>
      <c r="J1" s="493"/>
      <c r="K1" s="178"/>
      <c r="L1" s="178"/>
      <c r="M1" s="179"/>
      <c r="N1" s="178"/>
      <c r="O1" s="178"/>
      <c r="P1" s="178"/>
    </row>
    <row r="2" spans="1:16" s="439" customFormat="1" ht="15" customHeight="1">
      <c r="A2" s="178" t="s">
        <v>302</v>
      </c>
      <c r="B2" s="175"/>
      <c r="C2" s="175"/>
      <c r="D2" s="175"/>
      <c r="E2" s="176"/>
      <c r="F2" s="176"/>
      <c r="G2"/>
      <c r="H2" s="177"/>
      <c r="I2" s="178"/>
      <c r="J2" s="178"/>
      <c r="K2"/>
      <c r="L2" s="178"/>
      <c r="M2" s="178"/>
      <c r="N2" s="178"/>
      <c r="O2" s="178"/>
      <c r="P2" s="179"/>
    </row>
    <row r="3" spans="1:16" s="439" customFormat="1" ht="15" customHeight="1">
      <c r="A3" s="178" t="s">
        <v>303</v>
      </c>
      <c r="B3" s="175"/>
      <c r="C3" s="175"/>
      <c r="D3" s="175"/>
      <c r="E3" s="176"/>
      <c r="F3" s="176"/>
      <c r="G3" s="176"/>
      <c r="H3" s="177"/>
      <c r="I3" s="178"/>
      <c r="J3" s="178"/>
      <c r="K3" s="178"/>
      <c r="L3" s="178"/>
      <c r="M3" s="178"/>
      <c r="N3" s="178"/>
      <c r="O3" s="178"/>
      <c r="P3" s="179"/>
    </row>
    <row r="4" spans="1:16" s="439" customFormat="1" ht="15" customHeight="1">
      <c r="A4" s="178" t="s">
        <v>304</v>
      </c>
      <c r="B4" s="175"/>
      <c r="C4" s="175"/>
      <c r="D4" s="175"/>
      <c r="E4" s="176"/>
      <c r="F4" s="176"/>
      <c r="G4" s="176"/>
      <c r="H4" s="177"/>
      <c r="I4" s="178"/>
      <c r="J4" s="178"/>
      <c r="K4" s="178"/>
      <c r="L4" s="178"/>
      <c r="M4" s="178"/>
      <c r="N4" s="178"/>
      <c r="O4" s="178"/>
      <c r="P4" s="179"/>
    </row>
    <row r="5" spans="1:16" s="439" customFormat="1" ht="15" customHeight="1">
      <c r="A5" s="178" t="s">
        <v>305</v>
      </c>
      <c r="B5" s="175"/>
      <c r="C5" s="175"/>
      <c r="D5" s="175"/>
      <c r="E5" s="176"/>
      <c r="F5" s="176"/>
      <c r="G5" s="176"/>
      <c r="H5" s="177"/>
      <c r="I5" s="178"/>
      <c r="J5" s="178"/>
      <c r="K5" s="178"/>
      <c r="L5" s="178"/>
      <c r="M5" s="178"/>
      <c r="N5" s="178"/>
      <c r="O5" s="178"/>
      <c r="P5" s="179"/>
    </row>
    <row r="6" spans="1:16" s="439" customFormat="1" ht="8.25" customHeight="1">
      <c r="A6" s="178"/>
      <c r="B6" s="175"/>
      <c r="C6" s="175"/>
      <c r="D6" s="175"/>
      <c r="E6" s="176"/>
      <c r="F6" s="176"/>
      <c r="G6" s="176"/>
      <c r="H6" s="177"/>
      <c r="I6" s="178"/>
      <c r="J6" s="178"/>
      <c r="K6" s="178"/>
      <c r="L6" s="178"/>
      <c r="M6" s="178"/>
      <c r="N6" s="178"/>
      <c r="O6" s="178"/>
      <c r="P6" s="179"/>
    </row>
    <row r="7" spans="1:16" s="439" customFormat="1" ht="15" customHeight="1">
      <c r="A7" s="174" t="s">
        <v>306</v>
      </c>
      <c r="B7" s="175"/>
      <c r="C7" s="175"/>
      <c r="D7" s="175"/>
      <c r="E7" s="176"/>
      <c r="F7" s="176"/>
      <c r="G7" s="176"/>
      <c r="H7" s="177"/>
      <c r="I7" s="178"/>
      <c r="J7" s="178"/>
      <c r="K7" s="178"/>
      <c r="L7" s="178"/>
      <c r="M7" s="178"/>
      <c r="N7" s="178"/>
      <c r="O7" s="178"/>
      <c r="P7" s="179"/>
    </row>
    <row r="8" spans="1:16" s="439" customFormat="1" ht="15">
      <c r="A8" s="180" t="s">
        <v>557</v>
      </c>
      <c r="B8" s="180"/>
      <c r="C8" s="181"/>
      <c r="D8" s="181"/>
      <c r="E8" s="181"/>
      <c r="F8" s="181"/>
      <c r="G8" s="181"/>
      <c r="H8" s="181"/>
      <c r="I8" s="181"/>
      <c r="J8" s="181"/>
      <c r="K8" s="182"/>
      <c r="L8" s="182"/>
      <c r="M8" s="182"/>
      <c r="N8" s="182"/>
      <c r="O8" s="182"/>
      <c r="P8" s="177"/>
    </row>
    <row r="9" spans="1:16" s="439" customFormat="1" ht="15">
      <c r="A9" s="180" t="s">
        <v>557</v>
      </c>
      <c r="B9" s="180"/>
      <c r="C9" s="181"/>
      <c r="D9" s="181"/>
      <c r="E9" s="181"/>
      <c r="F9" s="181"/>
      <c r="G9" s="181"/>
      <c r="H9" s="181"/>
      <c r="I9" s="181"/>
      <c r="J9" s="181"/>
      <c r="K9" s="182"/>
      <c r="L9" s="182"/>
      <c r="M9" s="182"/>
      <c r="N9" s="182"/>
      <c r="O9" s="182"/>
      <c r="P9" s="177"/>
    </row>
    <row r="10" spans="1:16" s="439" customFormat="1" ht="15">
      <c r="A10" s="183" t="s">
        <v>557</v>
      </c>
      <c r="B10" s="183"/>
      <c r="C10" s="183"/>
      <c r="D10" s="183"/>
      <c r="E10" s="181"/>
      <c r="F10" s="181"/>
      <c r="G10" s="181"/>
      <c r="H10" s="181"/>
      <c r="I10" s="181"/>
      <c r="J10" s="181"/>
      <c r="K10" s="182"/>
      <c r="L10" s="182"/>
      <c r="M10" s="182"/>
      <c r="N10" s="182"/>
      <c r="O10" s="182"/>
      <c r="P10" s="177"/>
    </row>
    <row r="11" spans="1:16" s="439" customFormat="1" ht="12" customHeight="1">
      <c r="A11" s="180" t="s">
        <v>576</v>
      </c>
      <c r="B11" s="180"/>
      <c r="C11" s="181"/>
      <c r="D11" s="181"/>
      <c r="E11"/>
      <c r="F11"/>
      <c r="G11" s="181"/>
      <c r="H11" s="181"/>
      <c r="I11" s="181"/>
      <c r="J11" s="181"/>
      <c r="K11" s="182"/>
      <c r="L11" s="182"/>
      <c r="M11" s="182"/>
      <c r="N11" s="182"/>
      <c r="O11" s="182"/>
      <c r="P11" s="177"/>
    </row>
    <row r="12" spans="1:16" s="439" customFormat="1" ht="15">
      <c r="A12" s="180" t="s">
        <v>577</v>
      </c>
      <c r="B12" s="180"/>
      <c r="C12"/>
      <c r="D12"/>
      <c r="E12" s="181"/>
      <c r="F12" s="181"/>
      <c r="G12" s="181"/>
      <c r="H12" s="181"/>
      <c r="I12" s="181"/>
      <c r="J12" s="181"/>
      <c r="K12" s="182"/>
      <c r="L12" s="182"/>
      <c r="M12" s="182"/>
      <c r="N12" s="182"/>
      <c r="O12" s="182"/>
      <c r="P12" s="177"/>
    </row>
    <row r="13" spans="1:16" s="439" customFormat="1" ht="3.75" customHeight="1">
      <c r="A13" s="438"/>
      <c r="B13" s="438"/>
      <c r="C13" s="438"/>
      <c r="D13" s="438"/>
      <c r="E13" s="438"/>
      <c r="F13" s="438"/>
      <c r="G13" s="438"/>
      <c r="H13" s="438"/>
      <c r="I13" s="450"/>
      <c r="J13" s="392"/>
      <c r="K13" s="450"/>
      <c r="L13" s="392"/>
      <c r="M13" s="392"/>
      <c r="N13" s="451"/>
      <c r="O13" s="438"/>
      <c r="P13" s="438"/>
    </row>
    <row r="14" spans="1:16" s="447" customFormat="1" ht="15">
      <c r="A14" s="495" t="s">
        <v>561</v>
      </c>
      <c r="B14" s="178"/>
      <c r="C14" s="178"/>
      <c r="D14" s="178"/>
      <c r="E14" s="178"/>
      <c r="F14" s="178"/>
      <c r="G14" s="178"/>
      <c r="H14" s="177"/>
      <c r="I14" s="442"/>
      <c r="J14" s="442"/>
      <c r="K14" s="442"/>
      <c r="L14" s="442"/>
      <c r="M14" s="442"/>
      <c r="N14" s="452"/>
      <c r="O14" s="442"/>
      <c r="P14" s="442"/>
    </row>
    <row r="15" spans="1:16" s="439" customFormat="1" ht="6.75" customHeight="1">
      <c r="A15" s="180"/>
      <c r="B15" s="180"/>
      <c r="C15" s="180"/>
      <c r="D15" s="180"/>
      <c r="E15" s="180"/>
      <c r="F15" s="180"/>
      <c r="G15" s="180"/>
      <c r="H15" s="180"/>
      <c r="I15" s="450"/>
      <c r="J15" s="450"/>
      <c r="K15" s="450"/>
      <c r="L15" s="392"/>
      <c r="M15" s="392"/>
      <c r="N15" s="451"/>
      <c r="O15" s="438"/>
      <c r="P15" s="438"/>
    </row>
    <row r="16" spans="1:16" s="439" customFormat="1" ht="15" customHeight="1">
      <c r="A16" s="180" t="s">
        <v>544</v>
      </c>
      <c r="B16" s="180"/>
      <c r="C16" s="180"/>
      <c r="D16" s="180"/>
      <c r="E16" s="180"/>
      <c r="F16" s="180"/>
      <c r="G16" s="180"/>
      <c r="H16" s="180"/>
      <c r="I16" s="450"/>
      <c r="J16" s="450"/>
      <c r="K16" s="450"/>
      <c r="L16" s="392"/>
      <c r="M16" s="392"/>
      <c r="N16" s="451"/>
      <c r="O16" s="438"/>
      <c r="P16" s="438"/>
    </row>
    <row r="17" spans="1:17" s="439" customFormat="1" ht="15" customHeight="1">
      <c r="A17" s="180" t="s">
        <v>308</v>
      </c>
      <c r="B17" s="180"/>
      <c r="C17" s="180"/>
      <c r="D17" s="180"/>
      <c r="E17" s="180"/>
      <c r="F17" s="180"/>
      <c r="G17" s="180"/>
      <c r="H17" s="180"/>
      <c r="I17" s="450"/>
      <c r="J17" s="450"/>
      <c r="K17" s="450"/>
      <c r="L17" s="392"/>
      <c r="M17" s="392"/>
      <c r="N17" s="451"/>
      <c r="O17" s="438"/>
      <c r="P17" s="438"/>
    </row>
    <row r="18" spans="1:17" ht="15" customHeight="1">
      <c r="A18" s="180"/>
      <c r="B18" s="180"/>
      <c r="C18" s="180"/>
      <c r="D18" s="180"/>
      <c r="E18" s="180"/>
      <c r="F18" s="180"/>
      <c r="G18" s="180"/>
      <c r="H18" s="180"/>
      <c r="I18" s="318"/>
      <c r="J18" s="318"/>
      <c r="K18" s="318"/>
      <c r="L18" s="319"/>
      <c r="M18" s="319"/>
      <c r="N18" s="320"/>
      <c r="O18" s="321"/>
      <c r="P18" s="321"/>
    </row>
    <row r="19" spans="1:17" s="161" customFormat="1" ht="12.75">
      <c r="A19" s="321"/>
      <c r="B19" s="321"/>
      <c r="C19" s="582" t="s">
        <v>309</v>
      </c>
      <c r="D19" s="582"/>
      <c r="E19" s="582"/>
      <c r="F19" s="582"/>
      <c r="G19" s="582"/>
      <c r="H19" s="582"/>
      <c r="I19" s="582"/>
      <c r="J19" s="582"/>
      <c r="K19" s="582"/>
      <c r="L19" s="582"/>
      <c r="M19" s="582"/>
      <c r="N19" s="582"/>
      <c r="O19" s="582"/>
      <c r="P19" s="582"/>
    </row>
    <row r="20" spans="1:17" s="161" customFormat="1" ht="12.75" hidden="1">
      <c r="A20" s="321"/>
      <c r="B20" s="321"/>
      <c r="C20" s="583" t="s">
        <v>545</v>
      </c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</row>
    <row r="21" spans="1:17">
      <c r="A21" s="321"/>
      <c r="B21" s="321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</row>
    <row r="22" spans="1:17" ht="15.75" customHeight="1">
      <c r="A22" s="321"/>
      <c r="B22" s="545" t="s">
        <v>546</v>
      </c>
      <c r="C22" s="545"/>
      <c r="D22" s="545"/>
      <c r="E22" s="545"/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</row>
    <row r="23" spans="1:17" ht="10.5" customHeight="1">
      <c r="A23" s="321"/>
      <c r="B23" s="453">
        <v>181</v>
      </c>
      <c r="C23" s="453">
        <v>183</v>
      </c>
      <c r="D23" s="540" t="s">
        <v>7</v>
      </c>
      <c r="E23" s="540"/>
      <c r="F23" s="540"/>
      <c r="G23" s="540"/>
      <c r="H23" s="540"/>
      <c r="I23" s="540"/>
      <c r="J23" s="540"/>
      <c r="K23" s="540"/>
      <c r="L23" s="540"/>
      <c r="M23" s="540"/>
      <c r="N23" s="540"/>
      <c r="O23" s="454">
        <v>182</v>
      </c>
      <c r="P23" s="454">
        <v>184</v>
      </c>
    </row>
    <row r="24" spans="1:17" ht="11.25" customHeight="1">
      <c r="A24" s="321"/>
      <c r="B24" s="455" t="s">
        <v>313</v>
      </c>
      <c r="C24" s="455" t="s">
        <v>313</v>
      </c>
      <c r="D24" s="540" t="s">
        <v>312</v>
      </c>
      <c r="E24" s="540"/>
      <c r="F24" s="540"/>
      <c r="G24" s="540"/>
      <c r="H24" s="540"/>
      <c r="I24" s="540"/>
      <c r="J24" s="540"/>
      <c r="K24" s="540"/>
      <c r="L24" s="540"/>
      <c r="M24" s="540"/>
      <c r="N24" s="540"/>
      <c r="O24" s="454" t="s">
        <v>313</v>
      </c>
      <c r="P24" s="454" t="s">
        <v>313</v>
      </c>
    </row>
    <row r="25" spans="1:17" ht="51" customHeight="1">
      <c r="A25" s="321"/>
      <c r="B25" s="456" t="s">
        <v>323</v>
      </c>
      <c r="C25" s="456" t="s">
        <v>323</v>
      </c>
      <c r="D25" s="457" t="s">
        <v>169</v>
      </c>
      <c r="E25" s="457" t="s">
        <v>353</v>
      </c>
      <c r="F25" s="457" t="s">
        <v>320</v>
      </c>
      <c r="G25" s="457" t="s">
        <v>319</v>
      </c>
      <c r="H25" s="458" t="s">
        <v>318</v>
      </c>
      <c r="I25" s="459" t="s">
        <v>317</v>
      </c>
      <c r="J25" s="460" t="s">
        <v>318</v>
      </c>
      <c r="K25" s="223" t="s">
        <v>319</v>
      </c>
      <c r="L25" s="224" t="s">
        <v>320</v>
      </c>
      <c r="M25" s="224" t="s">
        <v>353</v>
      </c>
      <c r="N25" s="225" t="s">
        <v>169</v>
      </c>
      <c r="O25" s="461" t="s">
        <v>323</v>
      </c>
      <c r="P25" s="461" t="s">
        <v>323</v>
      </c>
    </row>
    <row r="26" spans="1:17">
      <c r="A26" s="321"/>
      <c r="B26" s="462" t="s">
        <v>547</v>
      </c>
      <c r="C26" s="463">
        <v>0.60416666666666674</v>
      </c>
      <c r="D26" s="252">
        <v>0</v>
      </c>
      <c r="E26" s="211">
        <v>0</v>
      </c>
      <c r="F26" s="211">
        <v>0</v>
      </c>
      <c r="G26" s="252" t="s">
        <v>329</v>
      </c>
      <c r="H26" s="252" t="s">
        <v>328</v>
      </c>
      <c r="I26" s="464" t="s">
        <v>324</v>
      </c>
      <c r="J26" s="193" t="s">
        <v>548</v>
      </c>
      <c r="K26" s="193" t="s">
        <v>326</v>
      </c>
      <c r="L26" s="211">
        <v>0</v>
      </c>
      <c r="M26" s="211">
        <v>0</v>
      </c>
      <c r="N26" s="465">
        <v>0</v>
      </c>
      <c r="O26" s="466">
        <v>0.38750000000000001</v>
      </c>
      <c r="P26" s="467">
        <v>0.60972222222222228</v>
      </c>
    </row>
    <row r="27" spans="1:17">
      <c r="A27" s="321"/>
      <c r="B27" s="468">
        <f>B26+D27</f>
        <v>0.38263888888888886</v>
      </c>
      <c r="C27" s="469">
        <f>D27+C26</f>
        <v>0.60486111111111118</v>
      </c>
      <c r="D27" s="252">
        <v>6.9444444444444436E-4</v>
      </c>
      <c r="E27" s="211">
        <f>F27+E26</f>
        <v>0.7</v>
      </c>
      <c r="F27" s="211">
        <v>0.7</v>
      </c>
      <c r="G27" s="252" t="s">
        <v>329</v>
      </c>
      <c r="H27" s="193" t="s">
        <v>549</v>
      </c>
      <c r="I27" s="464" t="s">
        <v>327</v>
      </c>
      <c r="J27" s="193" t="s">
        <v>550</v>
      </c>
      <c r="K27" s="193" t="s">
        <v>329</v>
      </c>
      <c r="L27" s="211">
        <v>2.2000000000000002</v>
      </c>
      <c r="M27" s="211">
        <f>M26+L27</f>
        <v>2.2000000000000002</v>
      </c>
      <c r="N27" s="252">
        <v>2.7777777777777775E-3</v>
      </c>
      <c r="O27" s="466">
        <f>O26+N27</f>
        <v>0.39027777777777778</v>
      </c>
      <c r="P27" s="467">
        <f>P26+N27</f>
        <v>0.61250000000000004</v>
      </c>
    </row>
    <row r="28" spans="1:17">
      <c r="A28" s="321"/>
      <c r="B28" s="468">
        <f>B27+D28</f>
        <v>0.38402777777777775</v>
      </c>
      <c r="C28" s="469">
        <f>D28+C27</f>
        <v>0.60625000000000007</v>
      </c>
      <c r="D28" s="252">
        <v>1.3888888888888887E-3</v>
      </c>
      <c r="E28" s="211">
        <f>F28+E27</f>
        <v>2.0999999999999996</v>
      </c>
      <c r="F28" s="211">
        <v>1.4</v>
      </c>
      <c r="G28" s="252" t="s">
        <v>329</v>
      </c>
      <c r="H28" s="470" t="s">
        <v>551</v>
      </c>
      <c r="I28" s="464" t="s">
        <v>332</v>
      </c>
      <c r="J28" s="222" t="s">
        <v>552</v>
      </c>
      <c r="K28" s="193" t="s">
        <v>329</v>
      </c>
      <c r="L28" s="211">
        <v>1</v>
      </c>
      <c r="M28" s="211">
        <f>M27+L28</f>
        <v>3.2</v>
      </c>
      <c r="N28" s="252">
        <v>6.9444444444444436E-4</v>
      </c>
      <c r="O28" s="466">
        <f>O27+N28</f>
        <v>0.39097222222222222</v>
      </c>
      <c r="P28" s="467">
        <f>P27+N28</f>
        <v>0.61319444444444449</v>
      </c>
    </row>
    <row r="29" spans="1:17">
      <c r="A29" s="321"/>
      <c r="B29" s="468">
        <f>B28+D29</f>
        <v>0.38472222222222219</v>
      </c>
      <c r="C29" s="469">
        <f>D29+C28</f>
        <v>0.60694444444444451</v>
      </c>
      <c r="D29" s="252">
        <v>6.9444444444444436E-4</v>
      </c>
      <c r="E29" s="211">
        <f>F29+E28</f>
        <v>2.8</v>
      </c>
      <c r="F29" s="211">
        <v>0.7</v>
      </c>
      <c r="G29" s="252" t="s">
        <v>329</v>
      </c>
      <c r="H29" s="470" t="s">
        <v>553</v>
      </c>
      <c r="I29" s="464" t="s">
        <v>334</v>
      </c>
      <c r="J29" s="193" t="s">
        <v>512</v>
      </c>
      <c r="K29" s="470" t="s">
        <v>329</v>
      </c>
      <c r="L29" s="211">
        <v>1.3</v>
      </c>
      <c r="M29" s="211">
        <f>M28+L29</f>
        <v>4.5</v>
      </c>
      <c r="N29" s="252">
        <v>1.3888888888888887E-3</v>
      </c>
      <c r="O29" s="466">
        <f>O28+N29</f>
        <v>0.3923611111111111</v>
      </c>
      <c r="P29" s="467">
        <f>P28+N29</f>
        <v>0.61458333333333337</v>
      </c>
    </row>
    <row r="30" spans="1:17">
      <c r="A30" s="321"/>
      <c r="B30" s="468">
        <f>B29+D30</f>
        <v>0.38749999999999996</v>
      </c>
      <c r="C30" s="469">
        <f>D30+C29</f>
        <v>0.60972222222222228</v>
      </c>
      <c r="D30" s="252">
        <v>2.7777777777777775E-3</v>
      </c>
      <c r="E30" s="211">
        <f>F30+E29</f>
        <v>5.1999999999999993</v>
      </c>
      <c r="F30" s="211">
        <v>2.4</v>
      </c>
      <c r="G30" s="252" t="s">
        <v>326</v>
      </c>
      <c r="H30" s="470" t="s">
        <v>548</v>
      </c>
      <c r="I30" s="464" t="s">
        <v>337</v>
      </c>
      <c r="J30" s="471" t="s">
        <v>328</v>
      </c>
      <c r="K30" s="193" t="s">
        <v>329</v>
      </c>
      <c r="L30" s="211">
        <v>0.7</v>
      </c>
      <c r="M30" s="211">
        <f>M29+L30</f>
        <v>5.2</v>
      </c>
      <c r="N30" s="252">
        <v>6.9444444444444436E-4</v>
      </c>
      <c r="O30" s="466">
        <f>O29+N30</f>
        <v>0.39305555555555555</v>
      </c>
      <c r="P30" s="467">
        <f>P29+N30</f>
        <v>0.61527777777777781</v>
      </c>
    </row>
    <row r="31" spans="1:17">
      <c r="A31" s="321"/>
      <c r="B31" s="472">
        <f>B30-B26</f>
        <v>5.5555555555555358E-3</v>
      </c>
      <c r="C31" s="252">
        <f>C30-C26</f>
        <v>5.5555555555555358E-3</v>
      </c>
      <c r="D31" s="540" t="s">
        <v>169</v>
      </c>
      <c r="E31" s="540"/>
      <c r="F31" s="540"/>
      <c r="G31" s="540"/>
      <c r="H31" s="540"/>
      <c r="I31" s="540"/>
      <c r="J31" s="540"/>
      <c r="K31" s="540"/>
      <c r="L31" s="540"/>
      <c r="M31" s="540"/>
      <c r="N31" s="540"/>
      <c r="O31" s="252">
        <f>O30-O26</f>
        <v>5.5555555555555358E-3</v>
      </c>
      <c r="P31" s="252">
        <f>P30-P26</f>
        <v>5.5555555555555358E-3</v>
      </c>
      <c r="Q31" s="322"/>
    </row>
    <row r="32" spans="1:17">
      <c r="A32" s="321"/>
      <c r="B32" s="211">
        <v>39</v>
      </c>
      <c r="C32" s="211">
        <v>39</v>
      </c>
      <c r="D32" s="540" t="s">
        <v>351</v>
      </c>
      <c r="E32" s="540"/>
      <c r="F32" s="540"/>
      <c r="G32" s="540"/>
      <c r="H32" s="540"/>
      <c r="I32" s="540"/>
      <c r="J32" s="540"/>
      <c r="K32" s="540"/>
      <c r="L32" s="540"/>
      <c r="M32" s="540"/>
      <c r="N32" s="540"/>
      <c r="O32" s="211">
        <v>39</v>
      </c>
      <c r="P32" s="211">
        <v>39</v>
      </c>
      <c r="Q32" s="322"/>
    </row>
    <row r="33" spans="1:18" s="475" customFormat="1">
      <c r="A33" s="366"/>
      <c r="B33" s="193">
        <v>5</v>
      </c>
      <c r="C33" s="193">
        <v>5</v>
      </c>
      <c r="D33" s="540" t="s">
        <v>352</v>
      </c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193">
        <v>5</v>
      </c>
      <c r="P33" s="193">
        <v>5</v>
      </c>
      <c r="Q33" s="473"/>
      <c r="R33" s="474"/>
    </row>
    <row r="34" spans="1:18" s="439" customFormat="1" ht="11.25">
      <c r="A34" s="436"/>
      <c r="B34" s="437" t="s">
        <v>354</v>
      </c>
      <c r="C34" s="392"/>
      <c r="D34" s="392"/>
      <c r="E34" s="438"/>
      <c r="F34" s="438"/>
      <c r="G34" s="438"/>
      <c r="H34" s="438"/>
      <c r="I34" s="438"/>
      <c r="J34" s="438"/>
      <c r="K34" s="438"/>
      <c r="L34" s="438"/>
      <c r="M34" s="438"/>
      <c r="N34" s="438"/>
      <c r="O34" s="438"/>
      <c r="P34" s="438"/>
    </row>
    <row r="35" spans="1:18" s="439" customFormat="1" ht="7.5" customHeight="1">
      <c r="A35" s="438"/>
      <c r="B35" s="438"/>
      <c r="C35" s="476"/>
      <c r="D35" s="392"/>
      <c r="E35" s="392"/>
      <c r="F35" s="392"/>
      <c r="G35" s="392"/>
      <c r="H35" s="392"/>
      <c r="I35" s="392"/>
      <c r="J35" s="392"/>
      <c r="K35" s="392"/>
      <c r="L35" s="392"/>
      <c r="M35" s="392"/>
      <c r="N35" s="392"/>
      <c r="O35" s="476"/>
      <c r="P35" s="476"/>
      <c r="R35" s="477"/>
    </row>
    <row r="36" spans="1:18" s="439" customFormat="1" ht="11.25">
      <c r="A36" s="438"/>
      <c r="B36" s="579" t="s">
        <v>355</v>
      </c>
      <c r="C36" s="579"/>
      <c r="D36" s="579"/>
      <c r="E36" s="579"/>
      <c r="F36" s="579"/>
      <c r="G36" s="579"/>
      <c r="H36" s="579"/>
      <c r="I36" s="579"/>
      <c r="J36" s="579"/>
      <c r="K36" s="579"/>
      <c r="L36" s="392"/>
      <c r="M36" s="392"/>
      <c r="N36" s="392"/>
      <c r="O36" s="476"/>
      <c r="P36" s="476"/>
      <c r="R36" s="477"/>
    </row>
    <row r="37" spans="1:18" s="439" customFormat="1" ht="11.25">
      <c r="A37" s="438"/>
      <c r="B37" s="584" t="s">
        <v>356</v>
      </c>
      <c r="C37" s="584"/>
      <c r="D37" s="584"/>
      <c r="E37" s="584"/>
      <c r="F37" s="584"/>
      <c r="G37" s="584"/>
      <c r="H37" s="584"/>
      <c r="I37" s="584"/>
      <c r="J37" s="584"/>
      <c r="K37" s="584"/>
      <c r="L37" s="392"/>
      <c r="M37" s="392"/>
      <c r="N37" s="392"/>
      <c r="O37" s="476"/>
      <c r="P37" s="476"/>
      <c r="R37" s="477"/>
    </row>
    <row r="38" spans="1:18" s="439" customFormat="1" ht="7.5" customHeight="1">
      <c r="A38" s="438"/>
      <c r="B38" s="438"/>
      <c r="C38" s="476"/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476"/>
      <c r="P38" s="476"/>
      <c r="R38" s="477"/>
    </row>
    <row r="39" spans="1:18" s="439" customFormat="1" ht="11.25">
      <c r="A39" s="438"/>
      <c r="B39" s="444" t="s">
        <v>359</v>
      </c>
      <c r="C39" s="476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476"/>
      <c r="P39" s="476"/>
      <c r="R39" s="477"/>
    </row>
    <row r="40" spans="1:18" s="439" customFormat="1" ht="11.25">
      <c r="A40" s="438"/>
      <c r="B40" s="449" t="s">
        <v>360</v>
      </c>
      <c r="C40" s="476"/>
      <c r="D40" s="392"/>
      <c r="E40" s="392"/>
      <c r="F40" s="392"/>
      <c r="G40" s="392"/>
      <c r="H40" s="392"/>
      <c r="I40" s="392"/>
      <c r="J40" s="392"/>
      <c r="K40" s="392"/>
      <c r="L40" s="392"/>
      <c r="M40" s="392"/>
      <c r="N40" s="392"/>
      <c r="O40" s="476"/>
      <c r="P40" s="476"/>
      <c r="R40" s="477"/>
    </row>
    <row r="41" spans="1:18" s="439" customFormat="1" ht="11.25">
      <c r="A41" s="438"/>
      <c r="B41" s="449" t="s">
        <v>361</v>
      </c>
      <c r="C41" s="476"/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476"/>
      <c r="P41" s="476"/>
      <c r="R41" s="477"/>
    </row>
    <row r="42" spans="1:18" s="439" customFormat="1" ht="11.25">
      <c r="A42" s="438"/>
      <c r="B42" s="449" t="s">
        <v>362</v>
      </c>
      <c r="C42" s="476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476"/>
      <c r="P42" s="476"/>
      <c r="R42" s="477"/>
    </row>
    <row r="43" spans="1:18" s="439" customFormat="1" ht="11.25">
      <c r="A43" s="477"/>
    </row>
    <row r="44" spans="1:18" s="439" customFormat="1" ht="11.25"/>
    <row r="45" spans="1:18" s="439" customFormat="1" ht="28.5" customHeight="1"/>
    <row r="46" spans="1:18" s="439" customFormat="1" ht="11.25">
      <c r="A46" s="477"/>
    </row>
    <row r="47" spans="1:18" s="439" customFormat="1" ht="11.25">
      <c r="A47" s="477"/>
    </row>
    <row r="48" spans="1:18" s="439" customFormat="1" ht="11.25">
      <c r="A48" s="477"/>
    </row>
    <row r="49" spans="1:16" s="439" customFormat="1" ht="11.25">
      <c r="A49" s="477"/>
    </row>
    <row r="52" spans="1:16" s="239" customFormat="1" ht="15">
      <c r="C52" s="531"/>
      <c r="D52" s="531"/>
      <c r="E52" s="531"/>
      <c r="F52" s="531"/>
      <c r="G52" s="531"/>
      <c r="H52" s="531"/>
      <c r="I52" s="531"/>
      <c r="J52" s="531"/>
      <c r="K52" s="531"/>
      <c r="L52" s="531"/>
      <c r="M52" s="531"/>
      <c r="N52" s="315"/>
    </row>
    <row r="53" spans="1:16">
      <c r="C53" s="531"/>
      <c r="D53" s="531"/>
      <c r="E53" s="531"/>
      <c r="F53" s="531"/>
      <c r="G53" s="531"/>
      <c r="H53" s="531"/>
      <c r="I53" s="531"/>
      <c r="J53" s="531"/>
      <c r="K53" s="531"/>
      <c r="L53" s="531"/>
      <c r="M53" s="531"/>
      <c r="N53" s="316"/>
    </row>
    <row r="54" spans="1:16"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</row>
    <row r="55" spans="1:16" s="239" customFormat="1" ht="15">
      <c r="A55" s="479"/>
      <c r="B55" s="479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</row>
    <row r="56" spans="1:16">
      <c r="A56" s="478"/>
      <c r="B56" s="478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</row>
    <row r="57" spans="1:16" ht="15">
      <c r="A57" s="478"/>
      <c r="B57" s="478"/>
      <c r="C57" s="316"/>
      <c r="D57" s="316"/>
      <c r="E57" s="316"/>
      <c r="F57" s="316"/>
      <c r="G57" s="316"/>
      <c r="H57" s="316"/>
      <c r="I57" s="480"/>
      <c r="J57" s="480"/>
      <c r="K57" s="480"/>
      <c r="L57" s="239"/>
    </row>
    <row r="58" spans="1:16" ht="15">
      <c r="A58" s="478"/>
      <c r="B58" s="478"/>
      <c r="C58" s="316"/>
      <c r="D58" s="316"/>
      <c r="E58" s="316"/>
      <c r="F58" s="316"/>
      <c r="G58" s="316"/>
      <c r="H58" s="316"/>
      <c r="I58" s="239"/>
      <c r="J58" s="239"/>
      <c r="K58" s="239"/>
      <c r="L58" s="239"/>
    </row>
    <row r="59" spans="1:16" ht="15">
      <c r="A59" s="478"/>
      <c r="B59" s="478"/>
      <c r="C59" s="316"/>
      <c r="D59" s="316"/>
      <c r="E59" s="316"/>
      <c r="F59" s="316"/>
      <c r="G59" s="316"/>
      <c r="H59" s="316"/>
      <c r="I59" s="239"/>
      <c r="J59" s="239"/>
      <c r="K59" s="239"/>
      <c r="L59" s="239"/>
    </row>
    <row r="60" spans="1:16" ht="15">
      <c r="A60" s="478"/>
      <c r="B60" s="478"/>
      <c r="C60" s="316"/>
      <c r="D60" s="316"/>
      <c r="E60" s="316"/>
      <c r="F60" s="316"/>
      <c r="G60" s="316"/>
      <c r="H60" s="316"/>
      <c r="I60" s="239"/>
      <c r="J60" s="239"/>
      <c r="K60" s="239"/>
      <c r="L60" s="239"/>
    </row>
    <row r="61" spans="1:16" ht="15">
      <c r="C61" s="478"/>
      <c r="D61" s="478"/>
      <c r="E61" s="478"/>
      <c r="F61" s="478"/>
      <c r="G61" s="478"/>
      <c r="H61" s="478"/>
      <c r="I61" s="4"/>
      <c r="J61" s="239"/>
      <c r="K61" s="239"/>
    </row>
    <row r="62" spans="1:16">
      <c r="A62" s="141"/>
      <c r="B62" s="141"/>
      <c r="C62" s="141"/>
      <c r="D62" s="141"/>
      <c r="E62" s="141"/>
      <c r="F62" s="141"/>
      <c r="G62" s="141"/>
      <c r="H62" s="141"/>
      <c r="L62" s="531"/>
      <c r="M62" s="531"/>
      <c r="N62" s="531"/>
      <c r="O62" s="531"/>
    </row>
    <row r="63" spans="1:16">
      <c r="A63" s="141"/>
      <c r="B63" s="141"/>
      <c r="L63" s="531"/>
      <c r="M63" s="531"/>
      <c r="N63" s="531"/>
      <c r="O63" s="531"/>
    </row>
  </sheetData>
  <mergeCells count="14">
    <mergeCell ref="L63:O63"/>
    <mergeCell ref="C52:M52"/>
    <mergeCell ref="C53:M53"/>
    <mergeCell ref="L62:O62"/>
    <mergeCell ref="D31:N31"/>
    <mergeCell ref="D32:N32"/>
    <mergeCell ref="D33:N33"/>
    <mergeCell ref="B36:K36"/>
    <mergeCell ref="B37:K37"/>
    <mergeCell ref="C19:P19"/>
    <mergeCell ref="C20:P20"/>
    <mergeCell ref="B22:P22"/>
    <mergeCell ref="D23:N23"/>
    <mergeCell ref="D24:N24"/>
  </mergeCells>
  <pageMargins left="0.70000000000000007" right="0.70000000000000007" top="1.1437007874015745" bottom="1.1437007874015745" header="0.74999999999999989" footer="0.74999999999999989"/>
  <pageSetup paperSize="9" scale="83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AC26C-40D7-47DB-B32F-07AE88EFABB1}">
  <sheetPr>
    <pageSetUpPr fitToPage="1"/>
  </sheetPr>
  <dimension ref="A1:AE81"/>
  <sheetViews>
    <sheetView workbookViewId="0">
      <selection activeCell="G3" sqref="G3"/>
    </sheetView>
  </sheetViews>
  <sheetFormatPr defaultRowHeight="14.25"/>
  <cols>
    <col min="1" max="2" width="2.75" customWidth="1"/>
    <col min="3" max="3" width="4.25" customWidth="1"/>
    <col min="4" max="4" width="39.125" customWidth="1"/>
    <col min="5" max="5" width="8.75" customWidth="1"/>
    <col min="6" max="6" width="11.5" customWidth="1"/>
    <col min="7" max="7" width="11.125" customWidth="1"/>
    <col min="8" max="8" width="8.625" customWidth="1"/>
    <col min="9" max="16" width="5.625" customWidth="1"/>
    <col min="17" max="1023" width="10.75" customWidth="1"/>
    <col min="1024" max="1024" width="9" customWidth="1"/>
  </cols>
  <sheetData>
    <row r="1" spans="1:17" ht="15" customHeight="1">
      <c r="A1" s="174" t="s">
        <v>369</v>
      </c>
      <c r="B1" s="175"/>
      <c r="C1" s="175"/>
      <c r="D1" s="175"/>
      <c r="E1" s="176"/>
      <c r="F1" s="176"/>
      <c r="G1" s="493"/>
      <c r="I1" s="178"/>
      <c r="K1" s="178"/>
      <c r="M1" s="178"/>
      <c r="N1" s="178"/>
      <c r="O1" s="178"/>
      <c r="P1" s="179"/>
      <c r="Q1" s="178"/>
    </row>
    <row r="2" spans="1:17" ht="15" customHeight="1">
      <c r="A2" s="178" t="s">
        <v>302</v>
      </c>
      <c r="B2" s="175"/>
      <c r="C2" s="175"/>
      <c r="D2" s="175"/>
      <c r="E2" s="176"/>
      <c r="F2" s="176"/>
      <c r="H2" s="177"/>
      <c r="I2" s="178"/>
      <c r="J2" s="178"/>
      <c r="L2" s="178"/>
      <c r="M2" s="178"/>
      <c r="N2" s="178"/>
      <c r="O2" s="178"/>
      <c r="P2" s="179"/>
      <c r="Q2" s="178"/>
    </row>
    <row r="3" spans="1:17" ht="15" customHeight="1">
      <c r="A3" s="178" t="s">
        <v>303</v>
      </c>
      <c r="B3" s="175"/>
      <c r="C3" s="175"/>
      <c r="D3" s="175"/>
      <c r="E3" s="176"/>
      <c r="F3" s="176"/>
      <c r="G3" s="176"/>
      <c r="H3" s="177"/>
      <c r="I3" s="178"/>
      <c r="J3" s="178"/>
      <c r="K3" s="178"/>
      <c r="L3" s="178"/>
      <c r="M3" s="178"/>
      <c r="N3" s="178"/>
      <c r="O3" s="178"/>
      <c r="P3" s="179"/>
      <c r="Q3" s="178"/>
    </row>
    <row r="4" spans="1:17" ht="15" customHeight="1">
      <c r="A4" s="178" t="s">
        <v>304</v>
      </c>
      <c r="B4" s="175"/>
      <c r="C4" s="175"/>
      <c r="D4" s="175"/>
      <c r="E4" s="176"/>
      <c r="F4" s="176"/>
      <c r="G4" s="176"/>
      <c r="H4" s="177"/>
      <c r="I4" s="178"/>
      <c r="J4" s="178"/>
      <c r="K4" s="178"/>
      <c r="L4" s="178"/>
      <c r="M4" s="178"/>
      <c r="N4" s="178"/>
      <c r="O4" s="178"/>
      <c r="P4" s="179"/>
      <c r="Q4" s="178"/>
    </row>
    <row r="5" spans="1:17" ht="15" customHeight="1">
      <c r="A5" s="178" t="s">
        <v>305</v>
      </c>
      <c r="B5" s="175"/>
      <c r="C5" s="175"/>
      <c r="D5" s="175"/>
      <c r="E5" s="176"/>
      <c r="F5" s="176"/>
      <c r="G5" s="176"/>
      <c r="H5" s="177"/>
      <c r="I5" s="178"/>
      <c r="J5" s="178"/>
      <c r="K5" s="178"/>
      <c r="L5" s="178"/>
      <c r="M5" s="178"/>
      <c r="N5" s="178"/>
      <c r="O5" s="178"/>
      <c r="P5" s="179"/>
      <c r="Q5" s="178"/>
    </row>
    <row r="6" spans="1:17" ht="15" customHeight="1">
      <c r="A6" s="178"/>
      <c r="B6" s="175"/>
      <c r="C6" s="175"/>
      <c r="D6" s="175"/>
      <c r="E6" s="176"/>
      <c r="F6" s="176"/>
      <c r="G6" s="176"/>
      <c r="H6" s="177"/>
      <c r="I6" s="178"/>
      <c r="J6" s="178"/>
      <c r="K6" s="178"/>
      <c r="L6" s="178"/>
      <c r="M6" s="178"/>
      <c r="N6" s="178"/>
      <c r="O6" s="178"/>
      <c r="P6" s="179"/>
      <c r="Q6" s="178"/>
    </row>
    <row r="7" spans="1:17" ht="15" customHeight="1">
      <c r="A7" s="174" t="s">
        <v>306</v>
      </c>
      <c r="B7" s="175"/>
      <c r="C7" s="175"/>
      <c r="D7" s="175"/>
      <c r="E7" s="176"/>
      <c r="F7" s="176"/>
      <c r="G7" s="176"/>
      <c r="H7" s="177"/>
      <c r="I7" s="178"/>
      <c r="J7" s="178"/>
      <c r="K7" s="178"/>
      <c r="L7" s="178"/>
      <c r="M7" s="178"/>
      <c r="N7" s="178"/>
      <c r="O7" s="178"/>
      <c r="P7" s="179"/>
      <c r="Q7" s="178"/>
    </row>
    <row r="8" spans="1:17" s="183" customFormat="1" ht="15">
      <c r="A8" s="180" t="s">
        <v>578</v>
      </c>
      <c r="B8" s="180"/>
      <c r="C8" s="181"/>
      <c r="D8" s="181"/>
      <c r="E8" s="181"/>
      <c r="F8" s="181"/>
      <c r="G8" s="181"/>
      <c r="H8" s="181"/>
      <c r="I8" s="181"/>
      <c r="J8" s="181"/>
      <c r="K8" s="182"/>
      <c r="L8" s="182"/>
      <c r="M8" s="182"/>
      <c r="N8" s="182"/>
      <c r="O8" s="182"/>
      <c r="P8" s="177"/>
      <c r="Q8" s="180"/>
    </row>
    <row r="9" spans="1:17" s="183" customFormat="1" ht="15">
      <c r="A9" s="180" t="s">
        <v>578</v>
      </c>
      <c r="B9" s="180"/>
      <c r="C9" s="181"/>
      <c r="D9" s="181"/>
      <c r="E9" s="181"/>
      <c r="F9" s="181"/>
      <c r="G9" s="181"/>
      <c r="H9" s="181"/>
      <c r="I9" s="181"/>
      <c r="J9" s="181"/>
      <c r="K9" s="182"/>
      <c r="L9" s="182"/>
      <c r="M9" s="182"/>
      <c r="N9" s="182"/>
      <c r="O9" s="182"/>
      <c r="P9" s="177"/>
      <c r="Q9" s="180"/>
    </row>
    <row r="10" spans="1:17" s="183" customFormat="1" ht="15">
      <c r="A10" s="183" t="s">
        <v>579</v>
      </c>
      <c r="E10" s="181"/>
      <c r="F10" s="181"/>
      <c r="G10" s="181"/>
      <c r="H10" s="181"/>
      <c r="I10" s="181"/>
      <c r="J10" s="181"/>
      <c r="K10" s="182"/>
      <c r="L10" s="182"/>
      <c r="M10" s="182"/>
      <c r="N10" s="182"/>
      <c r="O10" s="182"/>
      <c r="P10" s="177"/>
      <c r="Q10" s="180"/>
    </row>
    <row r="11" spans="1:17" s="183" customFormat="1" ht="12" customHeight="1">
      <c r="A11" s="180" t="s">
        <v>580</v>
      </c>
      <c r="B11" s="180"/>
      <c r="C11" s="181"/>
      <c r="D11" s="181"/>
      <c r="E11"/>
      <c r="F11"/>
      <c r="G11" s="181"/>
      <c r="H11" s="181"/>
      <c r="I11" s="181"/>
      <c r="J11" s="181"/>
      <c r="K11" s="182"/>
      <c r="L11" s="182"/>
      <c r="M11" s="182"/>
      <c r="N11" s="182"/>
      <c r="O11" s="182"/>
      <c r="P11" s="177"/>
      <c r="Q11" s="180"/>
    </row>
    <row r="12" spans="1:17" s="183" customFormat="1" ht="15">
      <c r="A12" s="180" t="s">
        <v>581</v>
      </c>
      <c r="B12" s="180"/>
      <c r="C12"/>
      <c r="D12"/>
      <c r="E12" s="181"/>
      <c r="F12" s="181"/>
      <c r="G12" s="181"/>
      <c r="H12" s="181"/>
      <c r="I12" s="181"/>
      <c r="J12" s="181"/>
      <c r="K12" s="182"/>
      <c r="L12" s="182"/>
      <c r="M12" s="182"/>
      <c r="N12" s="182"/>
      <c r="O12" s="182"/>
      <c r="P12" s="177"/>
      <c r="Q12" s="180"/>
    </row>
    <row r="13" spans="1:17" ht="15" customHeight="1">
      <c r="A13" s="178"/>
      <c r="B13" s="178"/>
      <c r="C13" s="175"/>
      <c r="D13" s="175"/>
      <c r="E13" s="175"/>
      <c r="F13" s="176"/>
      <c r="G13" s="176"/>
      <c r="H13" s="177"/>
      <c r="I13" s="178"/>
      <c r="J13" s="178"/>
      <c r="K13" s="178"/>
      <c r="L13" s="178"/>
      <c r="M13" s="178"/>
      <c r="N13" s="178"/>
      <c r="O13" s="178"/>
      <c r="P13" s="178"/>
      <c r="Q13" s="178"/>
    </row>
    <row r="14" spans="1:17" ht="15">
      <c r="A14" s="495" t="s">
        <v>561</v>
      </c>
      <c r="B14" s="178"/>
      <c r="C14" s="177"/>
      <c r="D14" s="178"/>
      <c r="E14" s="178"/>
      <c r="F14" s="178"/>
      <c r="G14" s="178"/>
      <c r="H14" s="178"/>
      <c r="I14" s="179"/>
      <c r="J14" s="179"/>
      <c r="K14" s="179"/>
      <c r="L14" s="179"/>
      <c r="M14" s="179"/>
      <c r="N14" s="178"/>
      <c r="O14" s="178"/>
      <c r="P14" s="178"/>
      <c r="Q14" s="178"/>
    </row>
    <row r="15" spans="1:17" s="290" customFormat="1" ht="15" customHeight="1">
      <c r="A15" s="289"/>
      <c r="B15" s="289"/>
      <c r="C15" s="481"/>
      <c r="D15" s="481"/>
      <c r="E15" s="481"/>
      <c r="F15" s="482"/>
      <c r="G15" s="482"/>
      <c r="H15" s="483"/>
      <c r="I15" s="289"/>
      <c r="J15" s="289"/>
      <c r="K15" s="289"/>
      <c r="L15" s="289"/>
      <c r="M15" s="289"/>
      <c r="N15" s="289"/>
      <c r="O15" s="289"/>
      <c r="P15" s="289"/>
      <c r="Q15" s="289"/>
    </row>
    <row r="16" spans="1:17" ht="15" customHeight="1">
      <c r="A16" s="178" t="s">
        <v>554</v>
      </c>
      <c r="B16" s="178"/>
      <c r="C16" s="175"/>
      <c r="D16" s="175"/>
      <c r="E16" s="175"/>
      <c r="F16" s="176"/>
      <c r="G16" s="176"/>
      <c r="H16" s="177"/>
      <c r="I16" s="178"/>
      <c r="J16" s="178"/>
      <c r="K16" s="178"/>
      <c r="L16" s="178"/>
      <c r="M16" s="178"/>
      <c r="N16" s="178"/>
      <c r="O16" s="178"/>
      <c r="P16" s="178"/>
      <c r="Q16" s="178"/>
    </row>
    <row r="17" spans="1:25" ht="15" customHeight="1">
      <c r="A17" s="178" t="s">
        <v>308</v>
      </c>
      <c r="B17" s="178"/>
      <c r="C17" s="175"/>
      <c r="D17" s="175"/>
      <c r="E17" s="175"/>
      <c r="F17" s="176"/>
      <c r="G17" s="176"/>
      <c r="H17" s="177"/>
      <c r="I17" s="178"/>
      <c r="J17" s="178"/>
      <c r="K17" s="178"/>
      <c r="L17" s="178"/>
      <c r="M17" s="178"/>
      <c r="N17" s="178"/>
      <c r="O17" s="178"/>
      <c r="P17" s="178"/>
      <c r="Q17" s="178"/>
    </row>
    <row r="18" spans="1:25" ht="15" customHeight="1">
      <c r="A18" s="178"/>
      <c r="B18" s="178"/>
      <c r="C18" s="259"/>
      <c r="D18" s="259"/>
      <c r="E18" s="259"/>
      <c r="F18" s="186"/>
      <c r="G18" s="186"/>
      <c r="H18" s="187"/>
      <c r="I18" s="178"/>
      <c r="J18" s="178"/>
      <c r="K18" s="178"/>
      <c r="L18" s="178"/>
      <c r="M18" s="178"/>
      <c r="N18" s="178"/>
      <c r="O18" s="178"/>
      <c r="P18" s="178"/>
      <c r="Q18" s="178"/>
    </row>
    <row r="19" spans="1:25">
      <c r="A19" s="178"/>
      <c r="B19" s="178"/>
      <c r="C19" s="580"/>
      <c r="D19" s="580"/>
      <c r="E19" s="580"/>
      <c r="F19" s="580"/>
      <c r="G19" s="580"/>
      <c r="H19" s="580"/>
      <c r="I19" s="580"/>
      <c r="J19" s="580"/>
      <c r="K19" s="580"/>
      <c r="L19" s="580"/>
      <c r="M19" s="580"/>
      <c r="N19" s="580"/>
      <c r="O19" s="580"/>
      <c r="P19" s="580"/>
      <c r="Q19" s="178"/>
    </row>
    <row r="20" spans="1:25" hidden="1">
      <c r="A20" s="178"/>
      <c r="B20" s="178"/>
      <c r="C20" s="580"/>
      <c r="D20" s="580"/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580"/>
      <c r="P20" s="580"/>
      <c r="Q20" s="178"/>
    </row>
    <row r="21" spans="1:25">
      <c r="A21" s="178"/>
      <c r="B21" s="178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8"/>
    </row>
    <row r="22" spans="1:25" ht="35.85" customHeight="1">
      <c r="A22" s="178"/>
      <c r="B22" s="484"/>
      <c r="C22" s="554" t="s">
        <v>555</v>
      </c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4"/>
      <c r="P22" s="554"/>
      <c r="Q22" s="178"/>
    </row>
    <row r="23" spans="1:25" ht="15">
      <c r="A23" s="178"/>
      <c r="B23" s="484"/>
      <c r="C23" s="548" t="s">
        <v>7</v>
      </c>
      <c r="D23" s="548"/>
      <c r="E23" s="548"/>
      <c r="F23" s="548"/>
      <c r="G23" s="548"/>
      <c r="H23" s="548"/>
      <c r="I23" s="262">
        <v>191</v>
      </c>
      <c r="J23" s="262">
        <v>192</v>
      </c>
      <c r="K23" s="262">
        <v>193</v>
      </c>
      <c r="L23" s="262">
        <v>194</v>
      </c>
      <c r="M23" s="262">
        <v>195</v>
      </c>
      <c r="N23" s="262">
        <v>196</v>
      </c>
      <c r="O23" s="262">
        <v>197</v>
      </c>
      <c r="P23" s="262">
        <v>198</v>
      </c>
      <c r="Q23" s="178"/>
    </row>
    <row r="24" spans="1:25" ht="15">
      <c r="A24" s="178"/>
      <c r="B24" s="484"/>
      <c r="C24" s="548" t="s">
        <v>312</v>
      </c>
      <c r="D24" s="548"/>
      <c r="E24" s="548"/>
      <c r="F24" s="548"/>
      <c r="G24" s="548"/>
      <c r="H24" s="548"/>
      <c r="I24" s="265" t="s">
        <v>314</v>
      </c>
      <c r="J24" s="265" t="s">
        <v>316</v>
      </c>
      <c r="K24" s="265" t="s">
        <v>314</v>
      </c>
      <c r="L24" s="265" t="s">
        <v>316</v>
      </c>
      <c r="M24" s="265" t="s">
        <v>316</v>
      </c>
      <c r="N24" s="265" t="s">
        <v>314</v>
      </c>
      <c r="O24" s="265" t="s">
        <v>314</v>
      </c>
      <c r="P24" s="265" t="s">
        <v>314</v>
      </c>
      <c r="Q24" s="178"/>
    </row>
    <row r="25" spans="1:25" ht="62.25" customHeight="1">
      <c r="A25" s="178"/>
      <c r="B25" s="178"/>
      <c r="C25" s="485" t="s">
        <v>317</v>
      </c>
      <c r="D25" s="243" t="s">
        <v>318</v>
      </c>
      <c r="E25" s="486" t="s">
        <v>319</v>
      </c>
      <c r="F25" s="487" t="s">
        <v>320</v>
      </c>
      <c r="G25" s="487" t="s">
        <v>353</v>
      </c>
      <c r="H25" s="487" t="s">
        <v>169</v>
      </c>
      <c r="I25" s="266" t="s">
        <v>323</v>
      </c>
      <c r="J25" s="266" t="s">
        <v>323</v>
      </c>
      <c r="K25" s="266" t="s">
        <v>323</v>
      </c>
      <c r="L25" s="266" t="s">
        <v>323</v>
      </c>
      <c r="M25" s="266" t="s">
        <v>323</v>
      </c>
      <c r="N25" s="266" t="s">
        <v>323</v>
      </c>
      <c r="O25" s="266" t="s">
        <v>323</v>
      </c>
      <c r="P25" s="266" t="s">
        <v>323</v>
      </c>
      <c r="Q25" s="178"/>
      <c r="R25" s="290"/>
    </row>
    <row r="26" spans="1:25" ht="14.25" customHeight="1">
      <c r="A26" s="178"/>
      <c r="B26" s="178"/>
      <c r="C26" s="307" t="s">
        <v>324</v>
      </c>
      <c r="D26" s="217" t="s">
        <v>328</v>
      </c>
      <c r="E26" s="298" t="s">
        <v>329</v>
      </c>
      <c r="F26" s="308">
        <v>0</v>
      </c>
      <c r="G26" s="308">
        <v>0</v>
      </c>
      <c r="H26" s="488">
        <v>0</v>
      </c>
      <c r="I26" s="310">
        <v>0.1875</v>
      </c>
      <c r="J26" s="310">
        <v>0.25</v>
      </c>
      <c r="K26" s="310">
        <v>0.4375</v>
      </c>
      <c r="L26" s="310">
        <v>0.5</v>
      </c>
      <c r="M26" s="310">
        <v>0.66666666666666663</v>
      </c>
      <c r="N26" s="310">
        <v>0.75</v>
      </c>
      <c r="O26" s="310">
        <v>0.83333333333333337</v>
      </c>
      <c r="P26" s="310">
        <v>0.91666666666666663</v>
      </c>
      <c r="Q26" s="178"/>
    </row>
    <row r="27" spans="1:25" ht="14.25" customHeight="1">
      <c r="A27" s="178"/>
      <c r="B27" s="178"/>
      <c r="C27" s="307" t="s">
        <v>327</v>
      </c>
      <c r="D27" s="217" t="s">
        <v>335</v>
      </c>
      <c r="E27" s="298" t="s">
        <v>336</v>
      </c>
      <c r="F27" s="297">
        <v>0.7</v>
      </c>
      <c r="G27" s="308">
        <f>F27+G26</f>
        <v>0.7</v>
      </c>
      <c r="H27" s="295">
        <v>6.9444444444444436E-4</v>
      </c>
      <c r="I27" s="310">
        <f>H27+I26</f>
        <v>0.18819444444444444</v>
      </c>
      <c r="J27" s="310">
        <f t="shared" ref="J27:J58" si="0">H27+J26</f>
        <v>0.25069444444444444</v>
      </c>
      <c r="K27" s="310">
        <f>H27+K26</f>
        <v>0.43819444444444444</v>
      </c>
      <c r="L27" s="310">
        <f t="shared" ref="L27:L58" si="1">H27+L26</f>
        <v>0.50069444444444444</v>
      </c>
      <c r="M27" s="310">
        <f t="shared" ref="M27:M58" si="2">H27+M26</f>
        <v>0.66736111111111107</v>
      </c>
      <c r="N27" s="310">
        <f t="shared" ref="N27:N58" si="3">N26+H27</f>
        <v>0.75069444444444444</v>
      </c>
      <c r="O27" s="310">
        <f t="shared" ref="O27:O58" si="4">O26+H27</f>
        <v>0.83402777777777781</v>
      </c>
      <c r="P27" s="310">
        <f t="shared" ref="P27:P58" si="5">P26+H27</f>
        <v>0.91736111111111107</v>
      </c>
      <c r="Q27" s="178"/>
    </row>
    <row r="28" spans="1:25" ht="14.25" customHeight="1">
      <c r="A28" s="178"/>
      <c r="B28" s="178"/>
      <c r="C28" s="307" t="s">
        <v>332</v>
      </c>
      <c r="D28" s="217" t="s">
        <v>338</v>
      </c>
      <c r="E28" s="298" t="s">
        <v>336</v>
      </c>
      <c r="F28" s="297">
        <v>0.4</v>
      </c>
      <c r="G28" s="308">
        <f>G27+F28</f>
        <v>1.1000000000000001</v>
      </c>
      <c r="H28" s="295">
        <v>6.9444444444444436E-4</v>
      </c>
      <c r="I28" s="310">
        <f>I27+H28</f>
        <v>0.18888888888888888</v>
      </c>
      <c r="J28" s="310">
        <f t="shared" si="0"/>
        <v>0.25138888888888888</v>
      </c>
      <c r="K28" s="310">
        <f>K27+H28</f>
        <v>0.43888888888888888</v>
      </c>
      <c r="L28" s="310">
        <f t="shared" si="1"/>
        <v>0.50138888888888888</v>
      </c>
      <c r="M28" s="310">
        <f t="shared" si="2"/>
        <v>0.66805555555555551</v>
      </c>
      <c r="N28" s="310">
        <f t="shared" si="3"/>
        <v>0.75138888888888888</v>
      </c>
      <c r="O28" s="310">
        <f t="shared" si="4"/>
        <v>0.83472222222222225</v>
      </c>
      <c r="P28" s="310">
        <f t="shared" si="5"/>
        <v>0.91805555555555551</v>
      </c>
      <c r="Q28" s="178"/>
    </row>
    <row r="29" spans="1:25" ht="14.25" customHeight="1">
      <c r="A29" s="178"/>
      <c r="B29" s="178"/>
      <c r="C29" s="307" t="s">
        <v>334</v>
      </c>
      <c r="D29" s="217" t="s">
        <v>340</v>
      </c>
      <c r="E29" s="298" t="s">
        <v>336</v>
      </c>
      <c r="F29" s="297">
        <v>1.2</v>
      </c>
      <c r="G29" s="308">
        <f>F29+G28</f>
        <v>2.2999999999999998</v>
      </c>
      <c r="H29" s="295">
        <v>6.9444444444444436E-4</v>
      </c>
      <c r="I29" s="310">
        <f>H29+I28</f>
        <v>0.18958333333333333</v>
      </c>
      <c r="J29" s="310">
        <f t="shared" si="0"/>
        <v>0.25208333333333333</v>
      </c>
      <c r="K29" s="310">
        <f>H29+K28</f>
        <v>0.43958333333333333</v>
      </c>
      <c r="L29" s="310">
        <f t="shared" si="1"/>
        <v>0.50208333333333333</v>
      </c>
      <c r="M29" s="310">
        <f t="shared" si="2"/>
        <v>0.66874999999999996</v>
      </c>
      <c r="N29" s="310">
        <f t="shared" si="3"/>
        <v>0.75208333333333333</v>
      </c>
      <c r="O29" s="310">
        <f t="shared" si="4"/>
        <v>0.8354166666666667</v>
      </c>
      <c r="P29" s="310">
        <f t="shared" si="5"/>
        <v>0.91874999999999996</v>
      </c>
      <c r="Q29" s="178"/>
    </row>
    <row r="30" spans="1:25" ht="14.25" customHeight="1">
      <c r="A30" s="178"/>
      <c r="B30" s="178"/>
      <c r="C30" s="307" t="s">
        <v>337</v>
      </c>
      <c r="D30" s="217" t="s">
        <v>342</v>
      </c>
      <c r="E30" s="298" t="s">
        <v>336</v>
      </c>
      <c r="F30" s="297">
        <v>0.6</v>
      </c>
      <c r="G30" s="308">
        <f>G29+F30</f>
        <v>2.9</v>
      </c>
      <c r="H30" s="295">
        <v>6.9444444444444436E-4</v>
      </c>
      <c r="I30" s="310">
        <f>I29+H30</f>
        <v>0.19027777777777777</v>
      </c>
      <c r="J30" s="310">
        <f t="shared" si="0"/>
        <v>0.25277777777777777</v>
      </c>
      <c r="K30" s="310">
        <f>K29+H30</f>
        <v>0.44027777777777777</v>
      </c>
      <c r="L30" s="310">
        <f t="shared" si="1"/>
        <v>0.50277777777777777</v>
      </c>
      <c r="M30" s="310">
        <f t="shared" si="2"/>
        <v>0.6694444444444444</v>
      </c>
      <c r="N30" s="310">
        <f t="shared" si="3"/>
        <v>0.75277777777777777</v>
      </c>
      <c r="O30" s="310">
        <f t="shared" si="4"/>
        <v>0.83611111111111114</v>
      </c>
      <c r="P30" s="310">
        <f t="shared" si="5"/>
        <v>0.9194444444444444</v>
      </c>
      <c r="Q30" s="178"/>
    </row>
    <row r="31" spans="1:25" ht="14.25" customHeight="1">
      <c r="A31" s="178"/>
      <c r="B31" s="178"/>
      <c r="C31" s="307" t="s">
        <v>339</v>
      </c>
      <c r="D31" s="217" t="s">
        <v>344</v>
      </c>
      <c r="E31" s="298" t="s">
        <v>336</v>
      </c>
      <c r="F31" s="297">
        <v>0.3</v>
      </c>
      <c r="G31" s="308">
        <f>F31+G30</f>
        <v>3.1999999999999997</v>
      </c>
      <c r="H31" s="295">
        <v>6.9444444444444436E-4</v>
      </c>
      <c r="I31" s="310">
        <f>H31+I30</f>
        <v>0.19097222222222221</v>
      </c>
      <c r="J31" s="310">
        <f t="shared" si="0"/>
        <v>0.25347222222222221</v>
      </c>
      <c r="K31" s="310">
        <f>H31+K30</f>
        <v>0.44097222222222221</v>
      </c>
      <c r="L31" s="310">
        <f t="shared" si="1"/>
        <v>0.50347222222222221</v>
      </c>
      <c r="M31" s="310">
        <f t="shared" si="2"/>
        <v>0.67013888888888884</v>
      </c>
      <c r="N31" s="310">
        <f t="shared" si="3"/>
        <v>0.75347222222222221</v>
      </c>
      <c r="O31" s="310">
        <f t="shared" si="4"/>
        <v>0.83680555555555558</v>
      </c>
      <c r="P31" s="310">
        <f t="shared" si="5"/>
        <v>0.92013888888888884</v>
      </c>
      <c r="Q31" s="178"/>
      <c r="Y31" s="286"/>
    </row>
    <row r="32" spans="1:25" ht="14.25" customHeight="1">
      <c r="A32" s="178"/>
      <c r="B32" s="178"/>
      <c r="C32" s="307" t="s">
        <v>341</v>
      </c>
      <c r="D32" s="217" t="s">
        <v>346</v>
      </c>
      <c r="E32" s="298" t="s">
        <v>329</v>
      </c>
      <c r="F32" s="297">
        <v>0.4</v>
      </c>
      <c r="G32" s="308">
        <f>G31+F32</f>
        <v>3.5999999999999996</v>
      </c>
      <c r="H32" s="295">
        <v>6.9444444444444436E-4</v>
      </c>
      <c r="I32" s="310">
        <f>I31+H32</f>
        <v>0.19166666666666665</v>
      </c>
      <c r="J32" s="310">
        <f t="shared" si="0"/>
        <v>0.25416666666666665</v>
      </c>
      <c r="K32" s="310">
        <f>K31+H32</f>
        <v>0.44166666666666665</v>
      </c>
      <c r="L32" s="310">
        <f t="shared" si="1"/>
        <v>0.50416666666666665</v>
      </c>
      <c r="M32" s="310">
        <f t="shared" si="2"/>
        <v>0.67083333333333328</v>
      </c>
      <c r="N32" s="310">
        <f t="shared" si="3"/>
        <v>0.75416666666666665</v>
      </c>
      <c r="O32" s="310">
        <f t="shared" si="4"/>
        <v>0.83750000000000002</v>
      </c>
      <c r="P32" s="310">
        <f t="shared" si="5"/>
        <v>0.92083333333333328</v>
      </c>
      <c r="Q32" s="178"/>
    </row>
    <row r="33" spans="1:20" ht="14.25" customHeight="1">
      <c r="A33" s="178"/>
      <c r="B33" s="178"/>
      <c r="C33" s="307" t="s">
        <v>343</v>
      </c>
      <c r="D33" s="217" t="s">
        <v>348</v>
      </c>
      <c r="E33" s="298" t="s">
        <v>329</v>
      </c>
      <c r="F33" s="297">
        <v>0.4</v>
      </c>
      <c r="G33" s="308">
        <f>F33+G32</f>
        <v>3.9999999999999996</v>
      </c>
      <c r="H33" s="295">
        <v>6.9444444444444436E-4</v>
      </c>
      <c r="I33" s="310">
        <f>H33+I32</f>
        <v>0.19236111111111109</v>
      </c>
      <c r="J33" s="310">
        <f t="shared" si="0"/>
        <v>0.25486111111111109</v>
      </c>
      <c r="K33" s="310">
        <f>H33+K32</f>
        <v>0.44236111111111109</v>
      </c>
      <c r="L33" s="310">
        <f t="shared" si="1"/>
        <v>0.50486111111111109</v>
      </c>
      <c r="M33" s="310">
        <f t="shared" si="2"/>
        <v>0.67152777777777772</v>
      </c>
      <c r="N33" s="310">
        <f t="shared" si="3"/>
        <v>0.75486111111111109</v>
      </c>
      <c r="O33" s="310">
        <f t="shared" si="4"/>
        <v>0.83819444444444446</v>
      </c>
      <c r="P33" s="310">
        <f t="shared" si="5"/>
        <v>0.92152777777777772</v>
      </c>
      <c r="Q33" s="178"/>
    </row>
    <row r="34" spans="1:20" ht="14.25" customHeight="1">
      <c r="A34" s="178"/>
      <c r="B34" s="178"/>
      <c r="C34" s="307" t="s">
        <v>345</v>
      </c>
      <c r="D34" s="217" t="s">
        <v>350</v>
      </c>
      <c r="E34" s="298" t="s">
        <v>329</v>
      </c>
      <c r="F34" s="297">
        <v>0.6</v>
      </c>
      <c r="G34" s="308">
        <f>G33+F34</f>
        <v>4.5999999999999996</v>
      </c>
      <c r="H34" s="295">
        <v>6.9444444444444436E-4</v>
      </c>
      <c r="I34" s="310">
        <f>I33+H34</f>
        <v>0.19305555555555554</v>
      </c>
      <c r="J34" s="310">
        <f t="shared" si="0"/>
        <v>0.25555555555555554</v>
      </c>
      <c r="K34" s="310">
        <f>K33+H34</f>
        <v>0.44305555555555554</v>
      </c>
      <c r="L34" s="310">
        <f t="shared" si="1"/>
        <v>0.50555555555555554</v>
      </c>
      <c r="M34" s="310">
        <f t="shared" si="2"/>
        <v>0.67222222222222217</v>
      </c>
      <c r="N34" s="310">
        <f t="shared" si="3"/>
        <v>0.75555555555555554</v>
      </c>
      <c r="O34" s="310">
        <f t="shared" si="4"/>
        <v>0.83888888888888891</v>
      </c>
      <c r="P34" s="310">
        <f t="shared" si="5"/>
        <v>0.92222222222222217</v>
      </c>
      <c r="Q34" s="178"/>
    </row>
    <row r="35" spans="1:20" ht="14.25" customHeight="1">
      <c r="A35" s="178"/>
      <c r="B35" s="178"/>
      <c r="C35" s="307" t="s">
        <v>347</v>
      </c>
      <c r="D35" s="489" t="s">
        <v>381</v>
      </c>
      <c r="E35" s="298" t="s">
        <v>329</v>
      </c>
      <c r="F35" s="297">
        <v>0.4</v>
      </c>
      <c r="G35" s="308">
        <f>F35+G34</f>
        <v>5</v>
      </c>
      <c r="H35" s="295">
        <v>6.9444444444444436E-4</v>
      </c>
      <c r="I35" s="310">
        <f>H35+I34</f>
        <v>0.19374999999999998</v>
      </c>
      <c r="J35" s="310">
        <f t="shared" si="0"/>
        <v>0.25624999999999998</v>
      </c>
      <c r="K35" s="310">
        <f>H35+K34</f>
        <v>0.44374999999999998</v>
      </c>
      <c r="L35" s="310">
        <f t="shared" si="1"/>
        <v>0.50624999999999998</v>
      </c>
      <c r="M35" s="310">
        <f t="shared" si="2"/>
        <v>0.67291666666666661</v>
      </c>
      <c r="N35" s="310">
        <f t="shared" si="3"/>
        <v>0.75624999999999998</v>
      </c>
      <c r="O35" s="310">
        <f t="shared" si="4"/>
        <v>0.83958333333333335</v>
      </c>
      <c r="P35" s="310">
        <f t="shared" si="5"/>
        <v>0.92291666666666661</v>
      </c>
      <c r="Q35" s="178"/>
    </row>
    <row r="36" spans="1:20" ht="14.25" customHeight="1">
      <c r="A36" s="178"/>
      <c r="B36" s="178"/>
      <c r="C36" s="307" t="s">
        <v>349</v>
      </c>
      <c r="D36" s="490" t="s">
        <v>382</v>
      </c>
      <c r="E36" s="307" t="s">
        <v>329</v>
      </c>
      <c r="F36" s="297">
        <v>0.7</v>
      </c>
      <c r="G36" s="308">
        <f>G35+F36</f>
        <v>5.7</v>
      </c>
      <c r="H36" s="295">
        <v>6.9444444444444436E-4</v>
      </c>
      <c r="I36" s="310">
        <f>I35+H36</f>
        <v>0.19444444444444442</v>
      </c>
      <c r="J36" s="310">
        <f t="shared" si="0"/>
        <v>0.25694444444444442</v>
      </c>
      <c r="K36" s="310">
        <f>K35+H36</f>
        <v>0.44444444444444442</v>
      </c>
      <c r="L36" s="310">
        <f t="shared" si="1"/>
        <v>0.50694444444444442</v>
      </c>
      <c r="M36" s="310">
        <f t="shared" si="2"/>
        <v>0.67361111111111105</v>
      </c>
      <c r="N36" s="310">
        <f t="shared" si="3"/>
        <v>0.75694444444444442</v>
      </c>
      <c r="O36" s="310">
        <f t="shared" si="4"/>
        <v>0.84027777777777779</v>
      </c>
      <c r="P36" s="310">
        <f t="shared" si="5"/>
        <v>0.92361111111111105</v>
      </c>
      <c r="Q36" s="178"/>
    </row>
    <row r="37" spans="1:20" ht="14.25" customHeight="1">
      <c r="A37" s="178"/>
      <c r="B37" s="178"/>
      <c r="C37" s="307" t="s">
        <v>396</v>
      </c>
      <c r="D37" s="217" t="s">
        <v>395</v>
      </c>
      <c r="E37" s="307" t="s">
        <v>336</v>
      </c>
      <c r="F37" s="297">
        <v>0.1</v>
      </c>
      <c r="G37" s="308">
        <f>F37+G36</f>
        <v>5.8</v>
      </c>
      <c r="H37" s="295">
        <v>6.9444444444444436E-4</v>
      </c>
      <c r="I37" s="310">
        <f>H37+I36</f>
        <v>0.19513888888888886</v>
      </c>
      <c r="J37" s="310">
        <f t="shared" si="0"/>
        <v>0.25763888888888886</v>
      </c>
      <c r="K37" s="310">
        <f>H37+K36</f>
        <v>0.44513888888888886</v>
      </c>
      <c r="L37" s="310">
        <f t="shared" si="1"/>
        <v>0.50763888888888886</v>
      </c>
      <c r="M37" s="310">
        <f t="shared" si="2"/>
        <v>0.67430555555555549</v>
      </c>
      <c r="N37" s="310">
        <f t="shared" si="3"/>
        <v>0.75763888888888886</v>
      </c>
      <c r="O37" s="310">
        <f t="shared" si="4"/>
        <v>0.84097222222222223</v>
      </c>
      <c r="P37" s="310">
        <f t="shared" si="5"/>
        <v>0.92430555555555549</v>
      </c>
      <c r="Q37" s="178"/>
    </row>
    <row r="38" spans="1:20" ht="14.25" customHeight="1">
      <c r="A38" s="178"/>
      <c r="B38" s="178"/>
      <c r="C38" s="307" t="s">
        <v>398</v>
      </c>
      <c r="D38" s="217" t="s">
        <v>397</v>
      </c>
      <c r="E38" s="307" t="s">
        <v>336</v>
      </c>
      <c r="F38" s="297">
        <v>2.1</v>
      </c>
      <c r="G38" s="308">
        <f>G37+F38</f>
        <v>7.9</v>
      </c>
      <c r="H38" s="295">
        <v>1.3888888888888887E-3</v>
      </c>
      <c r="I38" s="310">
        <f>I37+H38</f>
        <v>0.19652777777777775</v>
      </c>
      <c r="J38" s="310">
        <f t="shared" si="0"/>
        <v>0.25902777777777775</v>
      </c>
      <c r="K38" s="310">
        <f>K37+H38</f>
        <v>0.44652777777777775</v>
      </c>
      <c r="L38" s="310">
        <f t="shared" si="1"/>
        <v>0.50902777777777775</v>
      </c>
      <c r="M38" s="310">
        <f t="shared" si="2"/>
        <v>0.67569444444444438</v>
      </c>
      <c r="N38" s="310">
        <f t="shared" si="3"/>
        <v>0.75902777777777775</v>
      </c>
      <c r="O38" s="310">
        <f t="shared" si="4"/>
        <v>0.84236111111111112</v>
      </c>
      <c r="P38" s="310">
        <f t="shared" si="5"/>
        <v>0.92569444444444438</v>
      </c>
      <c r="Q38" s="178"/>
    </row>
    <row r="39" spans="1:20" s="290" customFormat="1" ht="14.25" customHeight="1">
      <c r="A39" s="289"/>
      <c r="B39" s="289"/>
      <c r="C39" s="307" t="s">
        <v>400</v>
      </c>
      <c r="D39" s="217" t="s">
        <v>399</v>
      </c>
      <c r="E39" s="298" t="s">
        <v>336</v>
      </c>
      <c r="F39" s="297">
        <v>1.3</v>
      </c>
      <c r="G39" s="308">
        <f>F39+G38</f>
        <v>9.2000000000000011</v>
      </c>
      <c r="H39" s="295">
        <v>1.3888888888888887E-3</v>
      </c>
      <c r="I39" s="310">
        <f>H39+I38</f>
        <v>0.19791666666666663</v>
      </c>
      <c r="J39" s="310">
        <f t="shared" si="0"/>
        <v>0.26041666666666663</v>
      </c>
      <c r="K39" s="310">
        <f>H39+K38</f>
        <v>0.44791666666666663</v>
      </c>
      <c r="L39" s="310">
        <f t="shared" si="1"/>
        <v>0.51041666666666663</v>
      </c>
      <c r="M39" s="310">
        <f t="shared" si="2"/>
        <v>0.67708333333333326</v>
      </c>
      <c r="N39" s="310">
        <f t="shared" si="3"/>
        <v>0.76041666666666663</v>
      </c>
      <c r="O39" s="310">
        <f t="shared" si="4"/>
        <v>0.84375</v>
      </c>
      <c r="P39" s="310">
        <f t="shared" si="5"/>
        <v>0.92708333333333326</v>
      </c>
      <c r="Q39" s="289"/>
      <c r="R39"/>
      <c r="S39"/>
      <c r="T39"/>
    </row>
    <row r="40" spans="1:20" s="290" customFormat="1" ht="14.25" customHeight="1">
      <c r="A40" s="289"/>
      <c r="B40" s="289"/>
      <c r="C40" s="307" t="s">
        <v>403</v>
      </c>
      <c r="D40" s="489" t="s">
        <v>402</v>
      </c>
      <c r="E40" s="298" t="s">
        <v>336</v>
      </c>
      <c r="F40" s="297">
        <v>2</v>
      </c>
      <c r="G40" s="308">
        <f>G39+F40</f>
        <v>11.200000000000001</v>
      </c>
      <c r="H40" s="295">
        <v>1.3888888888888887E-3</v>
      </c>
      <c r="I40" s="310">
        <f>I39+H40</f>
        <v>0.19930555555555551</v>
      </c>
      <c r="J40" s="310">
        <f t="shared" si="0"/>
        <v>0.26180555555555551</v>
      </c>
      <c r="K40" s="310">
        <f>K39+H40</f>
        <v>0.44930555555555551</v>
      </c>
      <c r="L40" s="310">
        <f t="shared" si="1"/>
        <v>0.51180555555555551</v>
      </c>
      <c r="M40" s="310">
        <f t="shared" si="2"/>
        <v>0.67847222222222214</v>
      </c>
      <c r="N40" s="310">
        <f t="shared" si="3"/>
        <v>0.76180555555555551</v>
      </c>
      <c r="O40" s="310">
        <f t="shared" si="4"/>
        <v>0.84513888888888888</v>
      </c>
      <c r="P40" s="310">
        <f t="shared" si="5"/>
        <v>0.92847222222222214</v>
      </c>
      <c r="Q40" s="289"/>
      <c r="R40"/>
      <c r="S40"/>
      <c r="T40"/>
    </row>
    <row r="41" spans="1:20" ht="14.25" customHeight="1">
      <c r="A41" s="178"/>
      <c r="B41" s="178"/>
      <c r="C41" s="307" t="s">
        <v>406</v>
      </c>
      <c r="D41" s="489" t="s">
        <v>423</v>
      </c>
      <c r="E41" s="298" t="s">
        <v>329</v>
      </c>
      <c r="F41" s="297">
        <v>1.4</v>
      </c>
      <c r="G41" s="308">
        <f>F41+G40</f>
        <v>12.600000000000001</v>
      </c>
      <c r="H41" s="295">
        <v>6.9444444444444436E-4</v>
      </c>
      <c r="I41" s="310">
        <f>H41+I40</f>
        <v>0.19999999999999996</v>
      </c>
      <c r="J41" s="310">
        <f t="shared" si="0"/>
        <v>0.26249999999999996</v>
      </c>
      <c r="K41" s="310">
        <f>H41+K40</f>
        <v>0.44999999999999996</v>
      </c>
      <c r="L41" s="310">
        <f t="shared" si="1"/>
        <v>0.51249999999999996</v>
      </c>
      <c r="M41" s="310">
        <f t="shared" si="2"/>
        <v>0.67916666666666659</v>
      </c>
      <c r="N41" s="310">
        <f t="shared" si="3"/>
        <v>0.76249999999999996</v>
      </c>
      <c r="O41" s="310">
        <f t="shared" si="4"/>
        <v>0.84583333333333333</v>
      </c>
      <c r="P41" s="310">
        <f t="shared" si="5"/>
        <v>0.92916666666666659</v>
      </c>
      <c r="Q41" s="178"/>
    </row>
    <row r="42" spans="1:20" ht="14.25" customHeight="1">
      <c r="A42" s="178"/>
      <c r="B42" s="178"/>
      <c r="C42" s="307" t="s">
        <v>409</v>
      </c>
      <c r="D42" s="490" t="s">
        <v>425</v>
      </c>
      <c r="E42" s="307" t="s">
        <v>329</v>
      </c>
      <c r="F42" s="297">
        <v>0.9</v>
      </c>
      <c r="G42" s="308">
        <f>G41+F42</f>
        <v>13.500000000000002</v>
      </c>
      <c r="H42" s="295">
        <v>6.9444444444444436E-4</v>
      </c>
      <c r="I42" s="310">
        <f>I41+H42</f>
        <v>0.2006944444444444</v>
      </c>
      <c r="J42" s="310">
        <f t="shared" si="0"/>
        <v>0.2631944444444444</v>
      </c>
      <c r="K42" s="310">
        <f>K41+H42</f>
        <v>0.4506944444444444</v>
      </c>
      <c r="L42" s="310">
        <f t="shared" si="1"/>
        <v>0.5131944444444444</v>
      </c>
      <c r="M42" s="310">
        <f t="shared" si="2"/>
        <v>0.67986111111111103</v>
      </c>
      <c r="N42" s="310">
        <f t="shared" si="3"/>
        <v>0.7631944444444444</v>
      </c>
      <c r="O42" s="310">
        <f t="shared" si="4"/>
        <v>0.84652777777777777</v>
      </c>
      <c r="P42" s="310">
        <f t="shared" si="5"/>
        <v>0.92986111111111103</v>
      </c>
      <c r="Q42" s="178"/>
    </row>
    <row r="43" spans="1:20" ht="14.25" customHeight="1">
      <c r="A43" s="178"/>
      <c r="B43" s="178"/>
      <c r="C43" s="307" t="s">
        <v>412</v>
      </c>
      <c r="D43" s="217" t="s">
        <v>413</v>
      </c>
      <c r="E43" s="307" t="s">
        <v>329</v>
      </c>
      <c r="F43" s="297">
        <v>0.3</v>
      </c>
      <c r="G43" s="308">
        <f>F43+G42</f>
        <v>13.800000000000002</v>
      </c>
      <c r="H43" s="295">
        <v>6.9444444444444436E-4</v>
      </c>
      <c r="I43" s="310">
        <f>H43+I42</f>
        <v>0.20138888888888884</v>
      </c>
      <c r="J43" s="310">
        <f t="shared" si="0"/>
        <v>0.26388888888888884</v>
      </c>
      <c r="K43" s="310">
        <f>H43+K42</f>
        <v>0.45138888888888884</v>
      </c>
      <c r="L43" s="310">
        <f t="shared" si="1"/>
        <v>0.51388888888888884</v>
      </c>
      <c r="M43" s="310">
        <f t="shared" si="2"/>
        <v>0.68055555555555547</v>
      </c>
      <c r="N43" s="310">
        <f t="shared" si="3"/>
        <v>0.76388888888888884</v>
      </c>
      <c r="O43" s="310">
        <f t="shared" si="4"/>
        <v>0.84722222222222221</v>
      </c>
      <c r="P43" s="310">
        <f t="shared" si="5"/>
        <v>0.93055555555555547</v>
      </c>
      <c r="Q43" s="178"/>
    </row>
    <row r="44" spans="1:20" ht="14.25" customHeight="1">
      <c r="A44" s="178"/>
      <c r="B44" s="178"/>
      <c r="C44" s="307" t="s">
        <v>415</v>
      </c>
      <c r="D44" s="217" t="s">
        <v>416</v>
      </c>
      <c r="E44" s="307" t="s">
        <v>329</v>
      </c>
      <c r="F44" s="297">
        <v>1.1000000000000001</v>
      </c>
      <c r="G44" s="308">
        <f>G43+F44</f>
        <v>14.900000000000002</v>
      </c>
      <c r="H44" s="295">
        <v>6.9444444444444436E-4</v>
      </c>
      <c r="I44" s="310">
        <f>I43+H44</f>
        <v>0.20208333333333328</v>
      </c>
      <c r="J44" s="310">
        <f t="shared" si="0"/>
        <v>0.26458333333333328</v>
      </c>
      <c r="K44" s="310">
        <f>K43+H44</f>
        <v>0.45208333333333328</v>
      </c>
      <c r="L44" s="310">
        <f t="shared" si="1"/>
        <v>0.51458333333333328</v>
      </c>
      <c r="M44" s="310">
        <f t="shared" si="2"/>
        <v>0.68124999999999991</v>
      </c>
      <c r="N44" s="310">
        <f t="shared" si="3"/>
        <v>0.76458333333333328</v>
      </c>
      <c r="O44" s="310">
        <f t="shared" si="4"/>
        <v>0.84791666666666665</v>
      </c>
      <c r="P44" s="310">
        <f t="shared" si="5"/>
        <v>0.93124999999999991</v>
      </c>
      <c r="Q44" s="178"/>
    </row>
    <row r="45" spans="1:20" ht="14.25" customHeight="1">
      <c r="A45" s="178"/>
      <c r="B45" s="178"/>
      <c r="C45" s="307" t="s">
        <v>418</v>
      </c>
      <c r="D45" s="217" t="s">
        <v>432</v>
      </c>
      <c r="E45" s="307" t="s">
        <v>336</v>
      </c>
      <c r="F45" s="297">
        <v>1.4</v>
      </c>
      <c r="G45" s="308">
        <f>F45+G44</f>
        <v>16.3</v>
      </c>
      <c r="H45" s="295">
        <v>6.9444444444444436E-4</v>
      </c>
      <c r="I45" s="310">
        <f>H45+I44</f>
        <v>0.20277777777777772</v>
      </c>
      <c r="J45" s="310">
        <f t="shared" si="0"/>
        <v>0.26527777777777772</v>
      </c>
      <c r="K45" s="310">
        <f>H45+K44</f>
        <v>0.45277777777777772</v>
      </c>
      <c r="L45" s="310">
        <f t="shared" si="1"/>
        <v>0.51527777777777772</v>
      </c>
      <c r="M45" s="310">
        <f t="shared" si="2"/>
        <v>0.68194444444444435</v>
      </c>
      <c r="N45" s="310">
        <f t="shared" si="3"/>
        <v>0.76527777777777772</v>
      </c>
      <c r="O45" s="310">
        <f t="shared" si="4"/>
        <v>0.84861111111111109</v>
      </c>
      <c r="P45" s="310">
        <f t="shared" si="5"/>
        <v>0.93194444444444435</v>
      </c>
      <c r="Q45" s="178"/>
    </row>
    <row r="46" spans="1:20" ht="14.25" customHeight="1">
      <c r="A46" s="178"/>
      <c r="B46" s="178"/>
      <c r="C46" s="307" t="s">
        <v>420</v>
      </c>
      <c r="D46" s="217" t="s">
        <v>434</v>
      </c>
      <c r="E46" s="307" t="s">
        <v>336</v>
      </c>
      <c r="F46" s="297">
        <v>1.8</v>
      </c>
      <c r="G46" s="308">
        <f>G45+F46</f>
        <v>18.100000000000001</v>
      </c>
      <c r="H46" s="311">
        <v>1.3888888888888887E-3</v>
      </c>
      <c r="I46" s="310">
        <f>I45+H46</f>
        <v>0.20416666666666661</v>
      </c>
      <c r="J46" s="310">
        <f t="shared" si="0"/>
        <v>0.26666666666666661</v>
      </c>
      <c r="K46" s="310">
        <f>K45+H46</f>
        <v>0.45416666666666661</v>
      </c>
      <c r="L46" s="310">
        <f t="shared" si="1"/>
        <v>0.51666666666666661</v>
      </c>
      <c r="M46" s="310">
        <f t="shared" si="2"/>
        <v>0.68333333333333324</v>
      </c>
      <c r="N46" s="310">
        <f t="shared" si="3"/>
        <v>0.76666666666666661</v>
      </c>
      <c r="O46" s="310">
        <f t="shared" si="4"/>
        <v>0.85</v>
      </c>
      <c r="P46" s="310">
        <f t="shared" si="5"/>
        <v>0.93333333333333324</v>
      </c>
      <c r="Q46" s="178"/>
    </row>
    <row r="47" spans="1:20" ht="14.25" customHeight="1">
      <c r="A47" s="178"/>
      <c r="B47" s="178"/>
      <c r="C47" s="307" t="s">
        <v>422</v>
      </c>
      <c r="D47" s="217" t="s">
        <v>436</v>
      </c>
      <c r="E47" s="491" t="s">
        <v>336</v>
      </c>
      <c r="F47" s="492">
        <v>1.1000000000000001</v>
      </c>
      <c r="G47" s="308">
        <f>F47+G46</f>
        <v>19.200000000000003</v>
      </c>
      <c r="H47" s="491">
        <v>6.9444444444444436E-4</v>
      </c>
      <c r="I47" s="310">
        <f>H47+I46</f>
        <v>0.20486111111111105</v>
      </c>
      <c r="J47" s="310">
        <f t="shared" si="0"/>
        <v>0.26736111111111105</v>
      </c>
      <c r="K47" s="310">
        <f>H47+K46</f>
        <v>0.45486111111111105</v>
      </c>
      <c r="L47" s="310">
        <f t="shared" si="1"/>
        <v>0.51736111111111105</v>
      </c>
      <c r="M47" s="310">
        <f t="shared" si="2"/>
        <v>0.68402777777777768</v>
      </c>
      <c r="N47" s="310">
        <f t="shared" si="3"/>
        <v>0.76736111111111105</v>
      </c>
      <c r="O47" s="310">
        <f t="shared" si="4"/>
        <v>0.85069444444444442</v>
      </c>
      <c r="P47" s="310">
        <f t="shared" si="5"/>
        <v>0.93402777777777768</v>
      </c>
      <c r="Q47" s="178"/>
    </row>
    <row r="48" spans="1:20" ht="14.25" customHeight="1">
      <c r="A48" s="178"/>
      <c r="B48" s="178"/>
      <c r="C48" s="307" t="s">
        <v>424</v>
      </c>
      <c r="D48" s="217" t="s">
        <v>346</v>
      </c>
      <c r="E48" s="491" t="s">
        <v>329</v>
      </c>
      <c r="F48" s="492">
        <v>2.2000000000000002</v>
      </c>
      <c r="G48" s="308">
        <f>G47+F48</f>
        <v>21.400000000000002</v>
      </c>
      <c r="H48" s="491">
        <v>1.3888888888888887E-3</v>
      </c>
      <c r="I48" s="310">
        <f>I47+H48</f>
        <v>0.20624999999999993</v>
      </c>
      <c r="J48" s="310">
        <f t="shared" si="0"/>
        <v>0.26874999999999993</v>
      </c>
      <c r="K48" s="310">
        <f>K47+H48</f>
        <v>0.45624999999999993</v>
      </c>
      <c r="L48" s="310">
        <f t="shared" si="1"/>
        <v>0.51874999999999993</v>
      </c>
      <c r="M48" s="310">
        <f t="shared" si="2"/>
        <v>0.68541666666666656</v>
      </c>
      <c r="N48" s="310">
        <f t="shared" si="3"/>
        <v>0.76874999999999993</v>
      </c>
      <c r="O48" s="310">
        <f t="shared" si="4"/>
        <v>0.8520833333333333</v>
      </c>
      <c r="P48" s="310">
        <f t="shared" si="5"/>
        <v>0.93541666666666656</v>
      </c>
      <c r="Q48" s="178"/>
    </row>
    <row r="49" spans="1:30" ht="14.25" customHeight="1">
      <c r="A49" s="178"/>
      <c r="B49" s="178"/>
      <c r="C49" s="307" t="s">
        <v>426</v>
      </c>
      <c r="D49" s="217" t="s">
        <v>348</v>
      </c>
      <c r="E49" s="491" t="s">
        <v>329</v>
      </c>
      <c r="F49" s="297">
        <v>0.4</v>
      </c>
      <c r="G49" s="308">
        <f>F49+G48</f>
        <v>21.8</v>
      </c>
      <c r="H49" s="491">
        <v>6.9444444444444436E-4</v>
      </c>
      <c r="I49" s="310">
        <f>H49+I48</f>
        <v>0.20694444444444438</v>
      </c>
      <c r="J49" s="310">
        <f t="shared" si="0"/>
        <v>0.26944444444444438</v>
      </c>
      <c r="K49" s="310">
        <f>H49+K48</f>
        <v>0.45694444444444438</v>
      </c>
      <c r="L49" s="310">
        <f t="shared" si="1"/>
        <v>0.51944444444444438</v>
      </c>
      <c r="M49" s="310">
        <f t="shared" si="2"/>
        <v>0.68611111111111101</v>
      </c>
      <c r="N49" s="310">
        <f t="shared" si="3"/>
        <v>0.76944444444444438</v>
      </c>
      <c r="O49" s="310">
        <f t="shared" si="4"/>
        <v>0.85277777777777775</v>
      </c>
      <c r="P49" s="310">
        <f t="shared" si="5"/>
        <v>0.93611111111111101</v>
      </c>
      <c r="Q49" s="178"/>
    </row>
    <row r="50" spans="1:30" ht="14.25" customHeight="1">
      <c r="A50" s="178"/>
      <c r="B50" s="178"/>
      <c r="C50" s="307" t="s">
        <v>427</v>
      </c>
      <c r="D50" s="217" t="s">
        <v>350</v>
      </c>
      <c r="E50" s="491" t="s">
        <v>329</v>
      </c>
      <c r="F50" s="297">
        <v>0.6</v>
      </c>
      <c r="G50" s="308">
        <f>G49+F50</f>
        <v>22.400000000000002</v>
      </c>
      <c r="H50" s="491">
        <v>6.9444444444444436E-4</v>
      </c>
      <c r="I50" s="310">
        <f>I49+H50</f>
        <v>0.20763888888888882</v>
      </c>
      <c r="J50" s="310">
        <f t="shared" si="0"/>
        <v>0.27013888888888882</v>
      </c>
      <c r="K50" s="310">
        <f>K49+H50</f>
        <v>0.45763888888888882</v>
      </c>
      <c r="L50" s="310">
        <f t="shared" si="1"/>
        <v>0.52013888888888882</v>
      </c>
      <c r="M50" s="310">
        <f t="shared" si="2"/>
        <v>0.68680555555555545</v>
      </c>
      <c r="N50" s="310">
        <f t="shared" si="3"/>
        <v>0.77013888888888882</v>
      </c>
      <c r="O50" s="310">
        <f t="shared" si="4"/>
        <v>0.85347222222222219</v>
      </c>
      <c r="P50" s="310">
        <f t="shared" si="5"/>
        <v>0.93680555555555545</v>
      </c>
      <c r="Q50" s="178"/>
    </row>
    <row r="51" spans="1:30" ht="14.25" customHeight="1">
      <c r="A51" s="178"/>
      <c r="B51" s="178"/>
      <c r="C51" s="307" t="s">
        <v>429</v>
      </c>
      <c r="D51" s="217" t="s">
        <v>381</v>
      </c>
      <c r="E51" s="491" t="s">
        <v>329</v>
      </c>
      <c r="F51" s="492">
        <v>0.4</v>
      </c>
      <c r="G51" s="308">
        <f>F51+G50</f>
        <v>22.8</v>
      </c>
      <c r="H51" s="491">
        <v>6.9444444444444436E-4</v>
      </c>
      <c r="I51" s="310">
        <f>H51+I50</f>
        <v>0.20833333333333326</v>
      </c>
      <c r="J51" s="310">
        <f t="shared" si="0"/>
        <v>0.27083333333333326</v>
      </c>
      <c r="K51" s="310">
        <f>H51+K50</f>
        <v>0.45833333333333326</v>
      </c>
      <c r="L51" s="310">
        <f t="shared" si="1"/>
        <v>0.52083333333333326</v>
      </c>
      <c r="M51" s="310">
        <f t="shared" si="2"/>
        <v>0.68749999999999989</v>
      </c>
      <c r="N51" s="310">
        <f t="shared" si="3"/>
        <v>0.77083333333333326</v>
      </c>
      <c r="O51" s="310">
        <f t="shared" si="4"/>
        <v>0.85416666666666663</v>
      </c>
      <c r="P51" s="310">
        <f t="shared" si="5"/>
        <v>0.93749999999999989</v>
      </c>
      <c r="Q51" s="178"/>
    </row>
    <row r="52" spans="1:30" ht="14.25" customHeight="1">
      <c r="A52" s="178"/>
      <c r="B52" s="178"/>
      <c r="C52" s="307" t="s">
        <v>431</v>
      </c>
      <c r="D52" s="217" t="s">
        <v>382</v>
      </c>
      <c r="E52" s="491" t="s">
        <v>329</v>
      </c>
      <c r="F52" s="492">
        <v>0.7</v>
      </c>
      <c r="G52" s="308">
        <f>G51+F52</f>
        <v>23.5</v>
      </c>
      <c r="H52" s="491">
        <v>6.9444444444444436E-4</v>
      </c>
      <c r="I52" s="310">
        <f>I51+H52</f>
        <v>0.2090277777777777</v>
      </c>
      <c r="J52" s="310">
        <f t="shared" si="0"/>
        <v>0.2715277777777777</v>
      </c>
      <c r="K52" s="310">
        <f>K51+H52</f>
        <v>0.4590277777777777</v>
      </c>
      <c r="L52" s="310">
        <f t="shared" si="1"/>
        <v>0.5215277777777777</v>
      </c>
      <c r="M52" s="310">
        <f t="shared" si="2"/>
        <v>0.68819444444444433</v>
      </c>
      <c r="N52" s="310">
        <f t="shared" si="3"/>
        <v>0.7715277777777777</v>
      </c>
      <c r="O52" s="310">
        <f t="shared" si="4"/>
        <v>0.85486111111111107</v>
      </c>
      <c r="P52" s="310">
        <f t="shared" si="5"/>
        <v>0.93819444444444433</v>
      </c>
      <c r="Q52" s="178"/>
    </row>
    <row r="53" spans="1:30" ht="14.25" customHeight="1">
      <c r="A53" s="178"/>
      <c r="B53" s="178"/>
      <c r="C53" s="307" t="s">
        <v>433</v>
      </c>
      <c r="D53" s="217" t="s">
        <v>383</v>
      </c>
      <c r="E53" s="491" t="s">
        <v>336</v>
      </c>
      <c r="F53" s="297">
        <v>0.1</v>
      </c>
      <c r="G53" s="308">
        <f>F53+G52</f>
        <v>23.6</v>
      </c>
      <c r="H53" s="491">
        <v>6.9444444444444436E-4</v>
      </c>
      <c r="I53" s="310">
        <f>H53+I52</f>
        <v>0.20972222222222214</v>
      </c>
      <c r="J53" s="310">
        <f t="shared" si="0"/>
        <v>0.27222222222222214</v>
      </c>
      <c r="K53" s="310">
        <f>H53+K52</f>
        <v>0.45972222222222214</v>
      </c>
      <c r="L53" s="310">
        <f t="shared" si="1"/>
        <v>0.52222222222222214</v>
      </c>
      <c r="M53" s="310">
        <f t="shared" si="2"/>
        <v>0.68888888888888877</v>
      </c>
      <c r="N53" s="310">
        <f t="shared" si="3"/>
        <v>0.77222222222222214</v>
      </c>
      <c r="O53" s="310">
        <f t="shared" si="4"/>
        <v>0.85555555555555551</v>
      </c>
      <c r="P53" s="310">
        <f t="shared" si="5"/>
        <v>0.93888888888888877</v>
      </c>
      <c r="Q53" s="178"/>
    </row>
    <row r="54" spans="1:30" ht="14.25" customHeight="1">
      <c r="A54" s="178"/>
      <c r="B54" s="178"/>
      <c r="C54" s="307" t="s">
        <v>435</v>
      </c>
      <c r="D54" s="217" t="s">
        <v>384</v>
      </c>
      <c r="E54" s="491" t="s">
        <v>336</v>
      </c>
      <c r="F54" s="297">
        <v>0.3</v>
      </c>
      <c r="G54" s="308">
        <f>G53+F54</f>
        <v>23.900000000000002</v>
      </c>
      <c r="H54" s="491">
        <v>6.9444444444444436E-4</v>
      </c>
      <c r="I54" s="310">
        <f>I53+H54</f>
        <v>0.21041666666666659</v>
      </c>
      <c r="J54" s="310">
        <f t="shared" si="0"/>
        <v>0.27291666666666659</v>
      </c>
      <c r="K54" s="310">
        <f>K53+H54</f>
        <v>0.46041666666666659</v>
      </c>
      <c r="L54" s="310">
        <f t="shared" si="1"/>
        <v>0.52291666666666659</v>
      </c>
      <c r="M54" s="310">
        <f t="shared" si="2"/>
        <v>0.68958333333333321</v>
      </c>
      <c r="N54" s="310">
        <f t="shared" si="3"/>
        <v>0.77291666666666659</v>
      </c>
      <c r="O54" s="310">
        <f t="shared" si="4"/>
        <v>0.85624999999999996</v>
      </c>
      <c r="P54" s="310">
        <f t="shared" si="5"/>
        <v>0.93958333333333321</v>
      </c>
      <c r="Q54" s="178"/>
    </row>
    <row r="55" spans="1:30" ht="14.25" customHeight="1">
      <c r="A55" s="178"/>
      <c r="B55" s="178"/>
      <c r="C55" s="307" t="s">
        <v>437</v>
      </c>
      <c r="D55" s="489" t="s">
        <v>385</v>
      </c>
      <c r="E55" s="491" t="s">
        <v>336</v>
      </c>
      <c r="F55" s="297">
        <v>1</v>
      </c>
      <c r="G55" s="308">
        <f>F55+G54</f>
        <v>24.900000000000002</v>
      </c>
      <c r="H55" s="491">
        <v>6.9444444444444436E-4</v>
      </c>
      <c r="I55" s="310">
        <f>H55+I54</f>
        <v>0.21111111111111103</v>
      </c>
      <c r="J55" s="310">
        <f t="shared" si="0"/>
        <v>0.27361111111111103</v>
      </c>
      <c r="K55" s="310">
        <f>H55+K54</f>
        <v>0.46111111111111103</v>
      </c>
      <c r="L55" s="310">
        <f t="shared" si="1"/>
        <v>0.52361111111111103</v>
      </c>
      <c r="M55" s="310">
        <f t="shared" si="2"/>
        <v>0.69027777777777766</v>
      </c>
      <c r="N55" s="310">
        <f t="shared" si="3"/>
        <v>0.77361111111111103</v>
      </c>
      <c r="O55" s="310">
        <f t="shared" si="4"/>
        <v>0.8569444444444444</v>
      </c>
      <c r="P55" s="310">
        <f t="shared" si="5"/>
        <v>0.94027777777777766</v>
      </c>
      <c r="Q55" s="178"/>
    </row>
    <row r="56" spans="1:30" ht="14.25" customHeight="1">
      <c r="A56" s="178"/>
      <c r="B56" s="178"/>
      <c r="C56" s="307" t="s">
        <v>438</v>
      </c>
      <c r="D56" s="217" t="s">
        <v>386</v>
      </c>
      <c r="E56" s="491" t="s">
        <v>336</v>
      </c>
      <c r="F56" s="297">
        <v>0.5</v>
      </c>
      <c r="G56" s="308">
        <f>G55+F56</f>
        <v>25.400000000000002</v>
      </c>
      <c r="H56" s="491">
        <v>6.9444444444444436E-4</v>
      </c>
      <c r="I56" s="310">
        <f>I55+H56</f>
        <v>0.21180555555555547</v>
      </c>
      <c r="J56" s="310">
        <f t="shared" si="0"/>
        <v>0.27430555555555547</v>
      </c>
      <c r="K56" s="310">
        <f>K55+H56</f>
        <v>0.46180555555555547</v>
      </c>
      <c r="L56" s="310">
        <f t="shared" si="1"/>
        <v>0.52430555555555547</v>
      </c>
      <c r="M56" s="310">
        <f t="shared" si="2"/>
        <v>0.6909722222222221</v>
      </c>
      <c r="N56" s="310">
        <f t="shared" si="3"/>
        <v>0.77430555555555547</v>
      </c>
      <c r="O56" s="310">
        <f t="shared" si="4"/>
        <v>0.85763888888888884</v>
      </c>
      <c r="P56" s="310">
        <f t="shared" si="5"/>
        <v>0.9409722222222221</v>
      </c>
      <c r="Q56" s="178"/>
    </row>
    <row r="57" spans="1:30" ht="14.25" customHeight="1">
      <c r="A57" s="178"/>
      <c r="B57" s="178"/>
      <c r="C57" s="307" t="s">
        <v>439</v>
      </c>
      <c r="D57" s="217" t="s">
        <v>387</v>
      </c>
      <c r="E57" s="491" t="s">
        <v>336</v>
      </c>
      <c r="F57" s="297">
        <v>0.7</v>
      </c>
      <c r="G57" s="308">
        <f>F57+G56</f>
        <v>26.1</v>
      </c>
      <c r="H57" s="491">
        <v>6.9444444444444436E-4</v>
      </c>
      <c r="I57" s="310">
        <f>H57+I56</f>
        <v>0.21249999999999991</v>
      </c>
      <c r="J57" s="310">
        <f t="shared" si="0"/>
        <v>0.27499999999999991</v>
      </c>
      <c r="K57" s="310">
        <f>H57+K56</f>
        <v>0.46249999999999991</v>
      </c>
      <c r="L57" s="310">
        <f t="shared" si="1"/>
        <v>0.52499999999999991</v>
      </c>
      <c r="M57" s="310">
        <f t="shared" si="2"/>
        <v>0.69166666666666654</v>
      </c>
      <c r="N57" s="310">
        <f t="shared" si="3"/>
        <v>0.77499999999999991</v>
      </c>
      <c r="O57" s="310">
        <f t="shared" si="4"/>
        <v>0.85833333333333328</v>
      </c>
      <c r="P57" s="310">
        <f t="shared" si="5"/>
        <v>0.94166666666666654</v>
      </c>
      <c r="Q57" s="178"/>
    </row>
    <row r="58" spans="1:30" ht="14.25" customHeight="1">
      <c r="A58" s="178"/>
      <c r="B58" s="178"/>
      <c r="C58" s="307" t="s">
        <v>440</v>
      </c>
      <c r="D58" s="489" t="s">
        <v>328</v>
      </c>
      <c r="E58" s="491" t="s">
        <v>329</v>
      </c>
      <c r="F58" s="297">
        <v>0.9</v>
      </c>
      <c r="G58" s="308">
        <f>G57+F58</f>
        <v>27</v>
      </c>
      <c r="H58" s="491">
        <v>6.9444444444444436E-4</v>
      </c>
      <c r="I58" s="310">
        <f>I57+H58</f>
        <v>0.21319444444444435</v>
      </c>
      <c r="J58" s="310">
        <f t="shared" si="0"/>
        <v>0.27569444444444435</v>
      </c>
      <c r="K58" s="310">
        <f>K57+H58</f>
        <v>0.46319444444444435</v>
      </c>
      <c r="L58" s="310">
        <f t="shared" si="1"/>
        <v>0.52569444444444435</v>
      </c>
      <c r="M58" s="310">
        <f t="shared" si="2"/>
        <v>0.69236111111111098</v>
      </c>
      <c r="N58" s="310">
        <f t="shared" si="3"/>
        <v>0.77569444444444435</v>
      </c>
      <c r="O58" s="310">
        <f t="shared" si="4"/>
        <v>0.85902777777777772</v>
      </c>
      <c r="P58" s="310">
        <f t="shared" si="5"/>
        <v>0.94236111111111098</v>
      </c>
      <c r="Q58" s="178"/>
    </row>
    <row r="59" spans="1:30">
      <c r="A59" s="178"/>
      <c r="B59" s="178"/>
      <c r="C59" s="549"/>
      <c r="D59" s="549"/>
      <c r="E59" s="549"/>
      <c r="F59" s="549"/>
      <c r="G59" s="549"/>
      <c r="H59" s="549"/>
      <c r="I59" s="296">
        <f t="shared" ref="I59:P59" si="6">I58-I26</f>
        <v>2.5694444444444353E-2</v>
      </c>
      <c r="J59" s="296">
        <f t="shared" si="6"/>
        <v>2.5694444444444353E-2</v>
      </c>
      <c r="K59" s="296">
        <f t="shared" si="6"/>
        <v>2.5694444444444353E-2</v>
      </c>
      <c r="L59" s="296">
        <f t="shared" si="6"/>
        <v>2.5694444444444353E-2</v>
      </c>
      <c r="M59" s="296">
        <f t="shared" si="6"/>
        <v>2.5694444444444353E-2</v>
      </c>
      <c r="N59" s="296">
        <f t="shared" si="6"/>
        <v>2.5694444444444353E-2</v>
      </c>
      <c r="O59" s="296">
        <f t="shared" si="6"/>
        <v>2.5694444444444353E-2</v>
      </c>
      <c r="P59" s="296">
        <f t="shared" si="6"/>
        <v>2.5694444444444353E-2</v>
      </c>
      <c r="Q59" s="178"/>
    </row>
    <row r="60" spans="1:30">
      <c r="A60" s="178"/>
      <c r="B60" s="178"/>
      <c r="C60" s="549"/>
      <c r="D60" s="549"/>
      <c r="E60" s="549"/>
      <c r="F60" s="549"/>
      <c r="G60" s="549"/>
      <c r="H60" s="549"/>
      <c r="I60" s="297">
        <v>43.8</v>
      </c>
      <c r="J60" s="297">
        <v>43.8</v>
      </c>
      <c r="K60" s="297">
        <v>43.8</v>
      </c>
      <c r="L60" s="297">
        <v>43.8</v>
      </c>
      <c r="M60" s="297">
        <v>43.8</v>
      </c>
      <c r="N60" s="297">
        <v>43.8</v>
      </c>
      <c r="O60" s="297">
        <v>43.8</v>
      </c>
      <c r="P60" s="297">
        <v>43.8</v>
      </c>
      <c r="Q60" s="178"/>
    </row>
    <row r="61" spans="1:30">
      <c r="A61" s="178"/>
      <c r="B61" s="178"/>
      <c r="C61" s="549"/>
      <c r="D61" s="549"/>
      <c r="E61" s="549"/>
      <c r="F61" s="549"/>
      <c r="G61" s="549"/>
      <c r="H61" s="549"/>
      <c r="I61" s="299">
        <v>33</v>
      </c>
      <c r="J61" s="299">
        <v>33</v>
      </c>
      <c r="K61" s="299">
        <v>33</v>
      </c>
      <c r="L61" s="299">
        <v>33</v>
      </c>
      <c r="M61" s="299">
        <v>33</v>
      </c>
      <c r="N61" s="299">
        <v>33</v>
      </c>
      <c r="O61" s="299">
        <v>33</v>
      </c>
      <c r="P61" s="299">
        <v>33</v>
      </c>
      <c r="Q61" s="178"/>
      <c r="R61" s="300"/>
    </row>
    <row r="62" spans="1:30" s="439" customFormat="1">
      <c r="A62" s="436"/>
      <c r="B62" s="436"/>
      <c r="C62" s="437" t="s">
        <v>354</v>
      </c>
      <c r="D62" s="392"/>
      <c r="E62" s="392"/>
      <c r="F62" s="438"/>
      <c r="G62" s="438"/>
      <c r="H62" s="438"/>
      <c r="I62" s="438"/>
      <c r="J62" s="438"/>
      <c r="K62" s="438"/>
      <c r="L62" s="438"/>
      <c r="M62" s="438"/>
      <c r="N62" s="438"/>
      <c r="O62" s="438"/>
      <c r="P62" s="438"/>
      <c r="Q62" s="438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</row>
    <row r="63" spans="1:30" s="439" customFormat="1">
      <c r="A63" s="436"/>
      <c r="B63" s="436"/>
      <c r="C63" s="436"/>
      <c r="D63" s="436"/>
      <c r="E63" s="436"/>
      <c r="F63" s="436"/>
      <c r="G63" s="436"/>
      <c r="H63" s="436"/>
      <c r="I63" s="440"/>
      <c r="J63" s="440"/>
      <c r="K63" s="440"/>
      <c r="L63" s="440"/>
      <c r="M63" s="440"/>
      <c r="N63" s="441"/>
      <c r="O63" s="441"/>
      <c r="P63" s="442"/>
      <c r="Q63" s="442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s="445" customFormat="1">
      <c r="A64" s="443"/>
      <c r="B64" s="443"/>
      <c r="C64" s="579" t="s">
        <v>355</v>
      </c>
      <c r="D64" s="579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1" s="439" customFormat="1">
      <c r="A65" s="436"/>
      <c r="B65" s="436"/>
      <c r="C65" s="581" t="s">
        <v>356</v>
      </c>
      <c r="D65" s="581"/>
      <c r="E65" s="581"/>
      <c r="F65" s="581"/>
      <c r="G65" s="581"/>
      <c r="H65" s="581"/>
      <c r="I65" s="581"/>
      <c r="J65" s="581"/>
      <c r="K65" s="581"/>
      <c r="L65" s="581"/>
      <c r="M65" s="581"/>
      <c r="N65" s="581"/>
      <c r="O65" s="581"/>
      <c r="P65" s="581"/>
      <c r="Q65" s="581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1" s="439" customFormat="1">
      <c r="A66" s="436"/>
      <c r="B66" s="436"/>
      <c r="C66" s="581" t="s">
        <v>357</v>
      </c>
      <c r="D66" s="581"/>
      <c r="E66" s="581"/>
      <c r="F66" s="581"/>
      <c r="G66" s="581"/>
      <c r="H66" s="581"/>
      <c r="I66" s="446"/>
      <c r="J66" s="446"/>
      <c r="K66" s="446"/>
      <c r="L66" s="446"/>
      <c r="M66" s="446"/>
      <c r="N66" s="442"/>
      <c r="O66" s="442"/>
      <c r="P66" s="442"/>
      <c r="Q66" s="442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1" s="439" customFormat="1">
      <c r="A67" s="436"/>
      <c r="B67" s="436"/>
      <c r="C67" s="446"/>
      <c r="D67" s="446"/>
      <c r="E67" s="446"/>
      <c r="F67" s="446"/>
      <c r="G67" s="446"/>
      <c r="H67" s="446"/>
      <c r="I67" s="446"/>
      <c r="J67" s="446"/>
      <c r="K67" s="446"/>
      <c r="L67" s="446"/>
      <c r="M67" s="446"/>
      <c r="N67" s="446"/>
      <c r="O67" s="446"/>
      <c r="P67" s="446"/>
      <c r="Q67" s="446"/>
      <c r="R67"/>
      <c r="S67"/>
      <c r="T67"/>
      <c r="U67"/>
      <c r="V67"/>
      <c r="W67"/>
      <c r="X67"/>
      <c r="Y67"/>
      <c r="Z67"/>
      <c r="AA67"/>
      <c r="AB67"/>
      <c r="AC67"/>
      <c r="AD67"/>
      <c r="AE67" s="447"/>
    </row>
    <row r="68" spans="1:31" s="445" customFormat="1">
      <c r="A68" s="443"/>
      <c r="B68" s="443"/>
      <c r="C68" s="444" t="s">
        <v>359</v>
      </c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4"/>
      <c r="O68" s="444"/>
      <c r="P68" s="444"/>
      <c r="Q68" s="444"/>
      <c r="R68"/>
      <c r="S68"/>
      <c r="T68"/>
      <c r="U68"/>
      <c r="V68"/>
      <c r="W68"/>
      <c r="X68"/>
      <c r="Y68"/>
      <c r="Z68"/>
      <c r="AA68"/>
      <c r="AB68"/>
      <c r="AC68"/>
      <c r="AD68"/>
      <c r="AE68" s="447"/>
    </row>
    <row r="69" spans="1:31" s="439" customFormat="1">
      <c r="A69" s="436"/>
      <c r="B69" s="436"/>
      <c r="C69" s="446" t="s">
        <v>360</v>
      </c>
      <c r="D69" s="446"/>
      <c r="E69" s="446"/>
      <c r="F69" s="446"/>
      <c r="G69" s="446"/>
      <c r="H69" s="446"/>
      <c r="I69" s="446"/>
      <c r="J69" s="446"/>
      <c r="K69" s="446"/>
      <c r="L69" s="446"/>
      <c r="M69" s="446"/>
      <c r="N69" s="446"/>
      <c r="O69" s="446"/>
      <c r="P69" s="446"/>
      <c r="Q69" s="446"/>
      <c r="R69"/>
      <c r="S69"/>
      <c r="T69"/>
      <c r="U69"/>
      <c r="V69"/>
      <c r="W69"/>
      <c r="X69"/>
      <c r="Y69"/>
      <c r="Z69"/>
      <c r="AA69"/>
      <c r="AB69"/>
      <c r="AC69"/>
      <c r="AD69"/>
      <c r="AE69" s="447"/>
    </row>
    <row r="70" spans="1:31" s="439" customFormat="1">
      <c r="A70" s="436"/>
      <c r="B70" s="436"/>
      <c r="C70" s="446" t="s">
        <v>361</v>
      </c>
      <c r="D70" s="446"/>
      <c r="E70" s="446"/>
      <c r="F70" s="446"/>
      <c r="G70" s="446"/>
      <c r="H70" s="446"/>
      <c r="I70" s="448"/>
      <c r="J70" s="448"/>
      <c r="K70" s="448"/>
      <c r="L70" s="448"/>
      <c r="M70" s="448"/>
      <c r="N70" s="178"/>
      <c r="O70" s="178"/>
      <c r="P70" s="441"/>
      <c r="Q70" s="442"/>
      <c r="R70"/>
      <c r="S70"/>
      <c r="T70"/>
      <c r="U70"/>
      <c r="V70"/>
      <c r="W70"/>
      <c r="X70"/>
      <c r="Y70"/>
      <c r="Z70"/>
      <c r="AA70"/>
      <c r="AB70"/>
      <c r="AC70"/>
      <c r="AD70"/>
      <c r="AE70" s="447"/>
    </row>
    <row r="71" spans="1:31" s="439" customFormat="1">
      <c r="A71" s="436"/>
      <c r="B71" s="436"/>
      <c r="C71" s="446" t="s">
        <v>362</v>
      </c>
      <c r="D71" s="446"/>
      <c r="E71" s="446"/>
      <c r="F71" s="446"/>
      <c r="G71" s="446"/>
      <c r="H71" s="446"/>
      <c r="I71" s="441"/>
      <c r="J71" s="441"/>
      <c r="K71" s="441"/>
      <c r="L71" s="441"/>
      <c r="M71" s="441"/>
      <c r="N71" s="178"/>
      <c r="O71" s="178"/>
      <c r="P71" s="441"/>
      <c r="Q71" s="442"/>
      <c r="R71"/>
      <c r="S71"/>
      <c r="T71"/>
      <c r="U71"/>
      <c r="V71"/>
      <c r="W71"/>
      <c r="X71"/>
      <c r="Y71"/>
      <c r="Z71"/>
      <c r="AA71"/>
      <c r="AB71"/>
      <c r="AC71"/>
      <c r="AD71"/>
      <c r="AE71" s="447"/>
    </row>
    <row r="72" spans="1:31" s="439" customFormat="1">
      <c r="A72" s="436"/>
      <c r="B72" s="436"/>
      <c r="C72" s="446"/>
      <c r="D72" s="446"/>
      <c r="E72" s="446"/>
      <c r="F72" s="446"/>
      <c r="G72" s="178"/>
      <c r="H72" s="178"/>
      <c r="I72" s="178"/>
      <c r="J72" s="178"/>
      <c r="K72" s="178"/>
      <c r="L72" s="178"/>
      <c r="M72" s="178"/>
      <c r="N72" s="178"/>
      <c r="O72" s="178"/>
      <c r="P72" s="441"/>
      <c r="Q72" s="442"/>
      <c r="R72"/>
      <c r="S72"/>
      <c r="T72"/>
      <c r="U72"/>
      <c r="V72"/>
      <c r="W72"/>
      <c r="X72"/>
      <c r="Y72"/>
      <c r="Z72"/>
      <c r="AA72"/>
      <c r="AB72"/>
      <c r="AC72"/>
      <c r="AD72"/>
      <c r="AE72" s="447"/>
    </row>
    <row r="73" spans="1:31" s="439" customFormat="1">
      <c r="A73"/>
      <c r="B73"/>
      <c r="C73"/>
      <c r="D73"/>
      <c r="E73"/>
      <c r="F73"/>
      <c r="G73"/>
      <c r="H73"/>
      <c r="I73"/>
      <c r="J73"/>
      <c r="K73"/>
      <c r="L73"/>
      <c r="M73" s="447"/>
    </row>
    <row r="74" spans="1:31" s="439" customFormat="1" ht="31.5" customHeight="1">
      <c r="A74"/>
      <c r="B74"/>
      <c r="C74"/>
      <c r="D74"/>
      <c r="E74"/>
      <c r="F74"/>
      <c r="G74"/>
      <c r="H74"/>
      <c r="I74"/>
      <c r="J74"/>
      <c r="K74"/>
      <c r="L74"/>
      <c r="M74" s="447"/>
    </row>
    <row r="75" spans="1:31" s="439" customFormat="1">
      <c r="A75"/>
      <c r="B75"/>
      <c r="C75"/>
      <c r="D75"/>
      <c r="E75"/>
      <c r="F75"/>
      <c r="G75"/>
      <c r="H75"/>
      <c r="I75"/>
      <c r="J75"/>
      <c r="K75"/>
      <c r="L75"/>
      <c r="M75" s="447"/>
    </row>
    <row r="76" spans="1:31" s="439" customFormat="1">
      <c r="A76"/>
      <c r="B76"/>
      <c r="C76"/>
      <c r="D76"/>
      <c r="E76"/>
      <c r="F76"/>
      <c r="G76"/>
      <c r="H76"/>
      <c r="I76"/>
      <c r="J76"/>
      <c r="K76"/>
      <c r="L76"/>
      <c r="M76" s="447"/>
    </row>
    <row r="77" spans="1:31" s="439" customFormat="1">
      <c r="A77"/>
      <c r="B77"/>
      <c r="C77"/>
      <c r="D77"/>
      <c r="E77"/>
      <c r="F77"/>
      <c r="G77"/>
      <c r="H77"/>
      <c r="I77"/>
      <c r="J77"/>
      <c r="K77"/>
      <c r="L77"/>
      <c r="M77" s="447"/>
    </row>
    <row r="78" spans="1:31" s="439" customFormat="1">
      <c r="A78"/>
      <c r="B78"/>
      <c r="C78"/>
      <c r="D78"/>
      <c r="E78"/>
      <c r="F78"/>
      <c r="G78"/>
      <c r="H78"/>
      <c r="I78"/>
      <c r="J78"/>
      <c r="K78"/>
      <c r="L78"/>
      <c r="M78" s="447"/>
    </row>
    <row r="79" spans="1:31" s="439" customFormat="1">
      <c r="A79"/>
      <c r="B79"/>
      <c r="C79"/>
      <c r="D79"/>
      <c r="E79"/>
      <c r="F79"/>
      <c r="G79"/>
      <c r="H79"/>
      <c r="I79"/>
      <c r="J79"/>
      <c r="K79"/>
      <c r="L79"/>
      <c r="M79" s="447"/>
    </row>
    <row r="80" spans="1:31" s="439" customFormat="1">
      <c r="A80"/>
      <c r="B80"/>
      <c r="C80"/>
      <c r="D80"/>
      <c r="E80"/>
      <c r="F80"/>
      <c r="G80"/>
      <c r="H80"/>
      <c r="I80"/>
      <c r="J80"/>
      <c r="K80"/>
      <c r="L80"/>
      <c r="M80" s="447"/>
    </row>
    <row r="81" spans="1:13" s="439" customFormat="1">
      <c r="A81"/>
      <c r="B81"/>
      <c r="C81"/>
      <c r="D81"/>
      <c r="E81"/>
      <c r="F81"/>
      <c r="G81"/>
      <c r="H81"/>
      <c r="I81"/>
      <c r="J81"/>
      <c r="K81"/>
      <c r="L81"/>
      <c r="M81" s="447"/>
    </row>
  </sheetData>
  <mergeCells count="11">
    <mergeCell ref="C66:H66"/>
    <mergeCell ref="C19:P19"/>
    <mergeCell ref="C20:P20"/>
    <mergeCell ref="C22:P22"/>
    <mergeCell ref="C23:H23"/>
    <mergeCell ref="C24:H24"/>
    <mergeCell ref="C59:H59"/>
    <mergeCell ref="C60:H60"/>
    <mergeCell ref="C61:H61"/>
    <mergeCell ref="C64:Q64"/>
    <mergeCell ref="C65:Q65"/>
  </mergeCells>
  <pageMargins left="0.25" right="0.25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9650-1A9B-4FE3-8E32-0417E147B1C2}">
  <dimension ref="A1:BL46"/>
  <sheetViews>
    <sheetView workbookViewId="0"/>
  </sheetViews>
  <sheetFormatPr defaultRowHeight="12.75" customHeight="1"/>
  <cols>
    <col min="1" max="1" width="3" style="1" customWidth="1"/>
    <col min="2" max="2" width="5.875" style="2" customWidth="1"/>
    <col min="3" max="3" width="5.375" style="2" customWidth="1"/>
    <col min="4" max="4" width="6.875" style="3" customWidth="1"/>
    <col min="5" max="5" width="6.625" style="3" customWidth="1"/>
    <col min="6" max="6" width="7.625" style="3" customWidth="1"/>
    <col min="7" max="7" width="2.875" style="4" customWidth="1"/>
    <col min="8" max="8" width="30.125" style="1" customWidth="1"/>
    <col min="9" max="9" width="2.875" style="4" customWidth="1"/>
    <col min="10" max="10" width="6.75" style="3" customWidth="1"/>
    <col min="11" max="11" width="6.375" style="3" customWidth="1"/>
    <col min="12" max="15" width="7.125" style="1" customWidth="1"/>
    <col min="16" max="16" width="6.25" style="1" customWidth="1"/>
    <col min="17" max="17" width="6.125" style="2" customWidth="1"/>
    <col min="18" max="18" width="3" style="1" customWidth="1"/>
    <col min="19" max="64" width="8.375" style="1" customWidth="1"/>
    <col min="65" max="1023" width="8.375" customWidth="1"/>
    <col min="1024" max="1024" width="9" customWidth="1"/>
  </cols>
  <sheetData>
    <row r="1" spans="1:18" ht="14.25"/>
    <row r="2" spans="1:18" ht="12.75" customHeight="1">
      <c r="A2" s="517" t="s">
        <v>0</v>
      </c>
      <c r="B2" s="517"/>
      <c r="C2" s="517"/>
      <c r="D2" s="517"/>
      <c r="E2" s="517"/>
      <c r="F2" s="517"/>
      <c r="G2" s="526" t="s">
        <v>1</v>
      </c>
      <c r="H2" s="526"/>
      <c r="I2" s="511"/>
      <c r="J2" s="511"/>
      <c r="K2" s="511"/>
      <c r="L2" s="511"/>
      <c r="M2" s="522" t="s">
        <v>2</v>
      </c>
      <c r="N2" s="522"/>
      <c r="O2" s="522"/>
      <c r="P2" s="105"/>
      <c r="Q2" s="106"/>
      <c r="R2" s="106"/>
    </row>
    <row r="3" spans="1:18" ht="12.75" customHeight="1">
      <c r="A3" s="517"/>
      <c r="B3" s="517"/>
      <c r="C3" s="517"/>
      <c r="D3" s="517"/>
      <c r="E3" s="517"/>
      <c r="F3" s="517"/>
      <c r="G3" s="526"/>
      <c r="H3" s="526"/>
      <c r="I3" s="511"/>
      <c r="J3" s="511"/>
      <c r="K3" s="511"/>
      <c r="L3" s="511"/>
      <c r="M3" s="522"/>
      <c r="N3" s="522"/>
      <c r="O3" s="522"/>
      <c r="P3" s="105"/>
      <c r="Q3" s="106"/>
      <c r="R3" s="106"/>
    </row>
    <row r="4" spans="1:18" ht="12.75" customHeight="1">
      <c r="A4" s="517"/>
      <c r="B4" s="517"/>
      <c r="C4" s="517"/>
      <c r="D4" s="517"/>
      <c r="E4" s="517"/>
      <c r="F4" s="517"/>
      <c r="G4" s="526"/>
      <c r="H4" s="526"/>
      <c r="I4" s="511"/>
      <c r="J4" s="511"/>
      <c r="K4" s="511"/>
      <c r="L4" s="511"/>
      <c r="M4" s="522"/>
      <c r="N4" s="522"/>
      <c r="O4" s="522"/>
      <c r="P4" s="105"/>
      <c r="Q4" s="106"/>
      <c r="R4" s="106"/>
    </row>
    <row r="5" spans="1:18" ht="12.75" customHeight="1">
      <c r="A5" s="517"/>
      <c r="B5" s="517"/>
      <c r="C5" s="517"/>
      <c r="D5" s="517"/>
      <c r="E5" s="517"/>
      <c r="F5" s="517"/>
      <c r="G5" s="526"/>
      <c r="H5" s="526"/>
      <c r="I5" s="511"/>
      <c r="J5" s="511"/>
      <c r="K5" s="511"/>
      <c r="L5" s="511"/>
      <c r="M5" s="522"/>
      <c r="N5" s="522"/>
      <c r="O5" s="522"/>
      <c r="P5" s="105"/>
      <c r="Q5" s="106"/>
      <c r="R5" s="106"/>
    </row>
    <row r="6" spans="1:18" ht="12.75" customHeight="1">
      <c r="A6" s="517"/>
      <c r="B6" s="517"/>
      <c r="C6" s="517"/>
      <c r="D6" s="517"/>
      <c r="E6" s="517"/>
      <c r="F6" s="517"/>
      <c r="G6" s="526"/>
      <c r="H6" s="526"/>
      <c r="I6" s="511"/>
      <c r="J6" s="511"/>
      <c r="K6" s="511"/>
      <c r="L6" s="511"/>
      <c r="M6" s="522"/>
      <c r="N6" s="522"/>
      <c r="O6" s="522"/>
      <c r="P6" s="105"/>
      <c r="Q6" s="106"/>
      <c r="R6" s="106"/>
    </row>
    <row r="7" spans="1:18" ht="12.75" customHeight="1">
      <c r="A7" s="517"/>
      <c r="B7" s="517"/>
      <c r="C7" s="517"/>
      <c r="D7" s="517"/>
      <c r="E7" s="517"/>
      <c r="F7" s="517"/>
      <c r="G7" s="526"/>
      <c r="H7" s="526"/>
      <c r="I7" s="511"/>
      <c r="J7" s="511"/>
      <c r="K7" s="511"/>
      <c r="L7" s="511"/>
      <c r="M7" s="522"/>
      <c r="N7" s="522"/>
      <c r="O7" s="522"/>
      <c r="P7" s="105"/>
      <c r="Q7" s="106"/>
      <c r="R7" s="106"/>
    </row>
    <row r="8" spans="1:18" ht="12.75" customHeight="1">
      <c r="C8" s="9"/>
      <c r="E8" s="10"/>
      <c r="F8" s="10"/>
      <c r="H8" s="10"/>
      <c r="J8" s="10"/>
    </row>
    <row r="9" spans="1:18" ht="12.75" customHeight="1">
      <c r="A9" s="11" t="s">
        <v>3</v>
      </c>
      <c r="E9" s="10"/>
      <c r="F9" s="10"/>
      <c r="H9" s="10"/>
      <c r="K9" s="12"/>
    </row>
    <row r="10" spans="1:18" ht="12.75" customHeight="1">
      <c r="A10" s="1" t="s">
        <v>4</v>
      </c>
      <c r="C10" s="9"/>
      <c r="E10" s="10"/>
      <c r="F10" s="10"/>
      <c r="H10" s="10"/>
      <c r="J10" s="10"/>
      <c r="K10" s="13"/>
    </row>
    <row r="12" spans="1:18" ht="12.75" customHeight="1">
      <c r="A12" s="14"/>
      <c r="B12" s="15"/>
      <c r="C12" s="15"/>
      <c r="D12" s="16"/>
      <c r="E12" s="16"/>
      <c r="F12" s="16"/>
      <c r="H12" s="17"/>
      <c r="I12" s="18"/>
      <c r="J12" s="16"/>
      <c r="K12" s="16"/>
      <c r="L12" s="14"/>
      <c r="M12" s="14"/>
      <c r="N12" s="14"/>
      <c r="O12" s="14"/>
      <c r="P12" s="14"/>
      <c r="Q12" s="15"/>
      <c r="R12" s="14"/>
    </row>
    <row r="13" spans="1:18" ht="12.75" customHeight="1">
      <c r="A13" s="14"/>
      <c r="B13" s="15"/>
      <c r="C13" s="15"/>
      <c r="D13" s="16"/>
      <c r="E13" s="16"/>
      <c r="F13" s="16"/>
      <c r="H13" s="17"/>
      <c r="I13" s="18"/>
      <c r="J13" s="16"/>
      <c r="K13" s="16"/>
      <c r="L13" s="14"/>
      <c r="M13" s="14"/>
      <c r="N13" s="14"/>
      <c r="O13" s="14"/>
      <c r="P13" s="14"/>
      <c r="Q13" s="15"/>
      <c r="R13" s="14"/>
    </row>
    <row r="14" spans="1:18" ht="14.25"/>
    <row r="15" spans="1:18" ht="16.5" customHeight="1">
      <c r="A15" s="510" t="s">
        <v>88</v>
      </c>
      <c r="B15" s="510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</row>
    <row r="16" spans="1:18" ht="16.5" customHeight="1" thickBot="1">
      <c r="A16" s="523"/>
      <c r="B16" s="512" t="s">
        <v>6</v>
      </c>
      <c r="C16" s="512" t="s">
        <v>8</v>
      </c>
      <c r="D16" s="513">
        <v>4001</v>
      </c>
      <c r="E16" s="513"/>
      <c r="F16" s="513"/>
      <c r="G16" s="524" t="s">
        <v>7</v>
      </c>
      <c r="H16" s="524"/>
      <c r="I16" s="524"/>
      <c r="J16" s="527">
        <v>4002</v>
      </c>
      <c r="K16" s="527"/>
      <c r="L16" s="527"/>
      <c r="M16" s="514">
        <v>4003</v>
      </c>
      <c r="N16" s="514"/>
      <c r="O16" s="514"/>
      <c r="P16" s="512" t="s">
        <v>8</v>
      </c>
      <c r="Q16" s="512" t="s">
        <v>6</v>
      </c>
      <c r="R16" s="523"/>
    </row>
    <row r="17" spans="1:18" s="22" customFormat="1" ht="12" customHeight="1" thickTop="1" thickBot="1">
      <c r="A17" s="523"/>
      <c r="B17" s="512"/>
      <c r="C17" s="512"/>
      <c r="D17" s="515" t="s">
        <v>9</v>
      </c>
      <c r="E17" s="515"/>
      <c r="F17" s="515"/>
      <c r="G17" s="528" t="s">
        <v>10</v>
      </c>
      <c r="H17" s="528"/>
      <c r="I17" s="528"/>
      <c r="J17" s="515" t="s">
        <v>9</v>
      </c>
      <c r="K17" s="515"/>
      <c r="L17" s="515"/>
      <c r="M17" s="516" t="s">
        <v>9</v>
      </c>
      <c r="N17" s="516"/>
      <c r="O17" s="516"/>
      <c r="P17" s="512"/>
      <c r="Q17" s="512"/>
      <c r="R17" s="523"/>
    </row>
    <row r="18" spans="1:18" s="2" customFormat="1" ht="16.5" customHeight="1" thickTop="1" thickBot="1">
      <c r="A18" s="523"/>
      <c r="B18" s="512"/>
      <c r="C18" s="512"/>
      <c r="D18" s="25" t="s">
        <v>11</v>
      </c>
      <c r="E18" s="26" t="s">
        <v>12</v>
      </c>
      <c r="F18" s="25" t="s">
        <v>58</v>
      </c>
      <c r="G18" s="28" t="s">
        <v>14</v>
      </c>
      <c r="H18" s="29" t="s">
        <v>15</v>
      </c>
      <c r="I18" s="107" t="s">
        <v>14</v>
      </c>
      <c r="J18" s="41" t="s">
        <v>11</v>
      </c>
      <c r="K18" s="41" t="s">
        <v>12</v>
      </c>
      <c r="L18" s="25" t="s">
        <v>58</v>
      </c>
      <c r="M18" s="108" t="s">
        <v>11</v>
      </c>
      <c r="N18" s="108" t="s">
        <v>12</v>
      </c>
      <c r="O18" s="108" t="s">
        <v>13</v>
      </c>
      <c r="P18" s="512"/>
      <c r="Q18" s="512"/>
      <c r="R18" s="523"/>
    </row>
    <row r="19" spans="1:18" ht="16.5" customHeight="1" thickTop="1" thickBot="1">
      <c r="A19" s="521"/>
      <c r="B19" s="109">
        <f>C20-C19</f>
        <v>0.6</v>
      </c>
      <c r="C19" s="8">
        <v>0</v>
      </c>
      <c r="D19" s="32">
        <v>0.30555555555555558</v>
      </c>
      <c r="E19" s="36">
        <v>1.3888888888888887E-3</v>
      </c>
      <c r="F19" s="110" t="s">
        <v>16</v>
      </c>
      <c r="G19" s="37" t="s">
        <v>18</v>
      </c>
      <c r="H19" s="111" t="s">
        <v>19</v>
      </c>
      <c r="I19" s="112" t="s">
        <v>45</v>
      </c>
      <c r="J19" s="36">
        <f>J22+K22</f>
        <v>0.63194444444444442</v>
      </c>
      <c r="K19" s="36" t="s">
        <v>16</v>
      </c>
      <c r="L19" s="113" t="s">
        <v>16</v>
      </c>
      <c r="M19" s="36">
        <f>+M22+N22</f>
        <v>0.66319444444444442</v>
      </c>
      <c r="N19" s="40" t="s">
        <v>16</v>
      </c>
      <c r="O19" s="36" t="s">
        <v>16</v>
      </c>
      <c r="P19" s="114">
        <v>15.5</v>
      </c>
      <c r="Q19" s="30" t="s">
        <v>16</v>
      </c>
      <c r="R19" s="521"/>
    </row>
    <row r="20" spans="1:18" ht="16.5" customHeight="1" thickTop="1" thickBot="1">
      <c r="A20" s="521"/>
      <c r="B20" s="85">
        <f>C23-C20</f>
        <v>3.4</v>
      </c>
      <c r="C20" s="8">
        <v>0.6</v>
      </c>
      <c r="D20" s="32">
        <f>D19+E19</f>
        <v>0.30694444444444446</v>
      </c>
      <c r="E20" s="32">
        <v>2.7777777777777775E-3</v>
      </c>
      <c r="F20" s="40" t="s">
        <v>16</v>
      </c>
      <c r="G20" s="37" t="s">
        <v>21</v>
      </c>
      <c r="H20" s="115" t="s">
        <v>89</v>
      </c>
      <c r="I20" s="112" t="s">
        <v>16</v>
      </c>
      <c r="J20" s="40" t="s">
        <v>16</v>
      </c>
      <c r="K20" s="40" t="s">
        <v>16</v>
      </c>
      <c r="L20" s="39" t="s">
        <v>16</v>
      </c>
      <c r="M20" s="40" t="s">
        <v>16</v>
      </c>
      <c r="N20" s="40" t="s">
        <v>16</v>
      </c>
      <c r="O20" s="40" t="s">
        <v>16</v>
      </c>
      <c r="P20" s="116" t="s">
        <v>16</v>
      </c>
      <c r="Q20" s="109" t="s">
        <v>16</v>
      </c>
      <c r="R20" s="521"/>
    </row>
    <row r="21" spans="1:18" ht="16.5" customHeight="1" thickTop="1" thickBot="1">
      <c r="A21" s="521"/>
      <c r="B21" s="85" t="s">
        <v>16</v>
      </c>
      <c r="C21" s="8" t="s">
        <v>16</v>
      </c>
      <c r="D21" s="32" t="s">
        <v>16</v>
      </c>
      <c r="E21" s="32" t="s">
        <v>16</v>
      </c>
      <c r="F21" s="40" t="s">
        <v>16</v>
      </c>
      <c r="G21" s="37" t="s">
        <v>16</v>
      </c>
      <c r="H21" s="115" t="s">
        <v>22</v>
      </c>
      <c r="I21" s="112" t="s">
        <v>16</v>
      </c>
      <c r="J21" s="40" t="s">
        <v>16</v>
      </c>
      <c r="K21" s="40" t="s">
        <v>16</v>
      </c>
      <c r="L21" s="39" t="s">
        <v>16</v>
      </c>
      <c r="M21" s="40" t="s">
        <v>16</v>
      </c>
      <c r="N21" s="40" t="s">
        <v>16</v>
      </c>
      <c r="O21" s="40" t="s">
        <v>16</v>
      </c>
      <c r="P21" s="116" t="s">
        <v>16</v>
      </c>
      <c r="Q21" s="85" t="s">
        <v>16</v>
      </c>
      <c r="R21" s="521"/>
    </row>
    <row r="22" spans="1:18" ht="16.5" customHeight="1" thickTop="1" thickBot="1">
      <c r="A22" s="521"/>
      <c r="B22" s="85" t="s">
        <v>16</v>
      </c>
      <c r="C22" s="8" t="s">
        <v>16</v>
      </c>
      <c r="D22" s="32" t="s">
        <v>16</v>
      </c>
      <c r="E22" s="32" t="s">
        <v>16</v>
      </c>
      <c r="F22" s="34" t="s">
        <v>16</v>
      </c>
      <c r="G22" s="37" t="s">
        <v>16</v>
      </c>
      <c r="H22" s="115" t="s">
        <v>90</v>
      </c>
      <c r="I22" s="112" t="s">
        <v>44</v>
      </c>
      <c r="J22" s="40">
        <f>J24+K24</f>
        <v>0.63055555555555554</v>
      </c>
      <c r="K22" s="40">
        <v>1.3888888888888887E-3</v>
      </c>
      <c r="L22" s="39" t="s">
        <v>16</v>
      </c>
      <c r="M22" s="40">
        <f>+M24+N24</f>
        <v>0.66180555555555554</v>
      </c>
      <c r="N22" s="40">
        <v>1.3888888888888887E-3</v>
      </c>
      <c r="O22" s="40" t="s">
        <v>16</v>
      </c>
      <c r="P22" s="116">
        <v>15.1</v>
      </c>
      <c r="Q22" s="85">
        <f>P19-P22</f>
        <v>0.40000000000000036</v>
      </c>
      <c r="R22" s="521"/>
    </row>
    <row r="23" spans="1:18" ht="16.5" customHeight="1" thickTop="1" thickBot="1">
      <c r="A23" s="521"/>
      <c r="B23" s="39">
        <f t="shared" ref="B23:B28" si="0">C24-C23</f>
        <v>2.5</v>
      </c>
      <c r="C23" s="8">
        <v>4</v>
      </c>
      <c r="D23" s="32">
        <f>D20+E20</f>
        <v>0.30972222222222223</v>
      </c>
      <c r="E23" s="32">
        <v>1.3888888888888887E-3</v>
      </c>
      <c r="F23" s="46" t="s">
        <v>16</v>
      </c>
      <c r="G23" s="37" t="s">
        <v>25</v>
      </c>
      <c r="H23" s="115" t="s">
        <v>91</v>
      </c>
      <c r="I23" s="112" t="s">
        <v>16</v>
      </c>
      <c r="J23" s="40" t="s">
        <v>16</v>
      </c>
      <c r="K23" s="40" t="s">
        <v>16</v>
      </c>
      <c r="L23" s="39" t="s">
        <v>16</v>
      </c>
      <c r="M23" s="40" t="s">
        <v>16</v>
      </c>
      <c r="N23" s="40" t="s">
        <v>16</v>
      </c>
      <c r="O23" s="40" t="s">
        <v>16</v>
      </c>
      <c r="P23" s="116" t="s">
        <v>16</v>
      </c>
      <c r="Q23" s="85" t="s">
        <v>16</v>
      </c>
      <c r="R23" s="521"/>
    </row>
    <row r="24" spans="1:18" ht="16.5" customHeight="1" thickTop="1" thickBot="1">
      <c r="A24" s="521"/>
      <c r="B24" s="109">
        <f t="shared" si="0"/>
        <v>1.2000000000000002</v>
      </c>
      <c r="C24" s="8">
        <v>6.5</v>
      </c>
      <c r="D24" s="32">
        <f t="shared" ref="D24:D29" si="1">D23+E23</f>
        <v>0.31111111111111112</v>
      </c>
      <c r="E24" s="32">
        <v>2.0833333333333333E-3</v>
      </c>
      <c r="F24" s="46" t="s">
        <v>16</v>
      </c>
      <c r="G24" s="37" t="s">
        <v>28</v>
      </c>
      <c r="H24" s="115" t="s">
        <v>92</v>
      </c>
      <c r="I24" s="112" t="s">
        <v>42</v>
      </c>
      <c r="J24" s="40">
        <f t="shared" ref="J24:J33" si="2">J25+K25</f>
        <v>0.62708333333333333</v>
      </c>
      <c r="K24" s="40">
        <v>3.4722222222222225E-3</v>
      </c>
      <c r="L24" s="39" t="s">
        <v>93</v>
      </c>
      <c r="M24" s="40">
        <f t="shared" ref="M24:M32" si="3">+M25+N25</f>
        <v>0.65833333333333333</v>
      </c>
      <c r="N24" s="40">
        <v>3.4722222222222225E-3</v>
      </c>
      <c r="O24" s="39" t="s">
        <v>93</v>
      </c>
      <c r="P24" s="116">
        <v>11.2</v>
      </c>
      <c r="Q24" s="39">
        <f>P22-P24</f>
        <v>3.9000000000000004</v>
      </c>
      <c r="R24" s="521"/>
    </row>
    <row r="25" spans="1:18" ht="16.5" customHeight="1" thickTop="1" thickBot="1">
      <c r="A25" s="521"/>
      <c r="B25" s="39">
        <f t="shared" si="0"/>
        <v>0.60000000000000053</v>
      </c>
      <c r="C25" s="8">
        <v>7.7</v>
      </c>
      <c r="D25" s="32">
        <f t="shared" si="1"/>
        <v>0.31319444444444444</v>
      </c>
      <c r="E25" s="32">
        <v>6.9444444444444436E-4</v>
      </c>
      <c r="F25" s="46" t="s">
        <v>16</v>
      </c>
      <c r="G25" s="37" t="s">
        <v>30</v>
      </c>
      <c r="H25" s="115" t="s">
        <v>94</v>
      </c>
      <c r="I25" s="112" t="s">
        <v>40</v>
      </c>
      <c r="J25" s="40">
        <f t="shared" si="2"/>
        <v>0.62569444444444444</v>
      </c>
      <c r="K25" s="40">
        <v>1.3888888888888887E-3</v>
      </c>
      <c r="L25" s="39" t="s">
        <v>16</v>
      </c>
      <c r="M25" s="40">
        <f t="shared" si="3"/>
        <v>0.65694444444444444</v>
      </c>
      <c r="N25" s="40">
        <v>1.3888888888888887E-3</v>
      </c>
      <c r="O25" s="40" t="s">
        <v>16</v>
      </c>
      <c r="P25" s="116">
        <v>10</v>
      </c>
      <c r="Q25" s="109">
        <f t="shared" ref="Q25:Q34" si="4">P24-P25</f>
        <v>1.1999999999999993</v>
      </c>
      <c r="R25" s="521"/>
    </row>
    <row r="26" spans="1:18" ht="16.5" customHeight="1" thickTop="1" thickBot="1">
      <c r="A26" s="521"/>
      <c r="B26" s="109">
        <f t="shared" si="0"/>
        <v>1</v>
      </c>
      <c r="C26" s="8">
        <v>8.3000000000000007</v>
      </c>
      <c r="D26" s="32">
        <f t="shared" si="1"/>
        <v>0.31388888888888888</v>
      </c>
      <c r="E26" s="32">
        <v>1.3888888888888887E-3</v>
      </c>
      <c r="F26" s="46" t="s">
        <v>16</v>
      </c>
      <c r="G26" s="37" t="s">
        <v>32</v>
      </c>
      <c r="H26" s="115" t="s">
        <v>95</v>
      </c>
      <c r="I26" s="112" t="s">
        <v>38</v>
      </c>
      <c r="J26" s="40">
        <f t="shared" si="2"/>
        <v>0.625</v>
      </c>
      <c r="K26" s="40">
        <v>6.9444444444444436E-4</v>
      </c>
      <c r="L26" s="39" t="s">
        <v>16</v>
      </c>
      <c r="M26" s="40">
        <f t="shared" si="3"/>
        <v>0.65625</v>
      </c>
      <c r="N26" s="40">
        <v>6.9444444444444436E-4</v>
      </c>
      <c r="O26" s="40" t="s">
        <v>16</v>
      </c>
      <c r="P26" s="116">
        <v>9.4</v>
      </c>
      <c r="Q26" s="39">
        <f t="shared" si="4"/>
        <v>0.59999999999999964</v>
      </c>
      <c r="R26" s="521"/>
    </row>
    <row r="27" spans="1:18" ht="16.5" customHeight="1" thickTop="1" thickBot="1">
      <c r="A27" s="521"/>
      <c r="B27" s="39">
        <f t="shared" si="0"/>
        <v>1</v>
      </c>
      <c r="C27" s="8">
        <v>9.3000000000000007</v>
      </c>
      <c r="D27" s="32">
        <f t="shared" si="1"/>
        <v>0.31527777777777777</v>
      </c>
      <c r="E27" s="32">
        <v>6.9444444444444436E-4</v>
      </c>
      <c r="F27" s="46" t="s">
        <v>16</v>
      </c>
      <c r="G27" s="37" t="s">
        <v>34</v>
      </c>
      <c r="H27" s="115" t="s">
        <v>96</v>
      </c>
      <c r="I27" s="112" t="s">
        <v>36</v>
      </c>
      <c r="J27" s="40">
        <f t="shared" si="2"/>
        <v>0.62361111111111112</v>
      </c>
      <c r="K27" s="40">
        <v>1.3888888888888887E-3</v>
      </c>
      <c r="L27" s="39" t="s">
        <v>16</v>
      </c>
      <c r="M27" s="40">
        <f t="shared" si="3"/>
        <v>0.65486111111111112</v>
      </c>
      <c r="N27" s="40">
        <v>1.3888888888888887E-3</v>
      </c>
      <c r="O27" s="40" t="s">
        <v>16</v>
      </c>
      <c r="P27" s="116">
        <v>8.4</v>
      </c>
      <c r="Q27" s="109">
        <f t="shared" si="4"/>
        <v>1</v>
      </c>
      <c r="R27" s="521"/>
    </row>
    <row r="28" spans="1:18" ht="16.5" customHeight="1" thickTop="1" thickBot="1">
      <c r="A28" s="521"/>
      <c r="B28" s="109">
        <f t="shared" si="0"/>
        <v>1.0999999999999996</v>
      </c>
      <c r="C28" s="8">
        <v>10.3</v>
      </c>
      <c r="D28" s="32">
        <f t="shared" si="1"/>
        <v>0.31597222222222221</v>
      </c>
      <c r="E28" s="40">
        <v>1.3888888888888887E-3</v>
      </c>
      <c r="F28" s="44" t="s">
        <v>16</v>
      </c>
      <c r="G28" s="37" t="s">
        <v>36</v>
      </c>
      <c r="H28" s="115" t="s">
        <v>97</v>
      </c>
      <c r="I28" s="112" t="s">
        <v>34</v>
      </c>
      <c r="J28" s="40">
        <f t="shared" si="2"/>
        <v>0.62291666666666667</v>
      </c>
      <c r="K28" s="40">
        <v>6.9444444444444436E-4</v>
      </c>
      <c r="L28" s="39" t="s">
        <v>16</v>
      </c>
      <c r="M28" s="40">
        <f t="shared" si="3"/>
        <v>0.65416666666666667</v>
      </c>
      <c r="N28" s="40">
        <v>6.9444444444444436E-4</v>
      </c>
      <c r="O28" s="40" t="s">
        <v>16</v>
      </c>
      <c r="P28" s="116">
        <v>7.4</v>
      </c>
      <c r="Q28" s="39">
        <f t="shared" si="4"/>
        <v>1</v>
      </c>
      <c r="R28" s="521"/>
    </row>
    <row r="29" spans="1:18" ht="16.5" customHeight="1" thickTop="1" thickBot="1">
      <c r="A29" s="521"/>
      <c r="B29" s="85">
        <f>C32-C29</f>
        <v>3.6999999999999993</v>
      </c>
      <c r="C29" s="8">
        <v>11.4</v>
      </c>
      <c r="D29" s="32">
        <f t="shared" si="1"/>
        <v>0.31736111111111109</v>
      </c>
      <c r="E29" s="40">
        <v>4.1666666666666666E-3</v>
      </c>
      <c r="F29" s="44" t="s">
        <v>98</v>
      </c>
      <c r="G29" s="37" t="s">
        <v>38</v>
      </c>
      <c r="H29" s="115" t="s">
        <v>99</v>
      </c>
      <c r="I29" s="112" t="s">
        <v>32</v>
      </c>
      <c r="J29" s="40">
        <f t="shared" si="2"/>
        <v>0.62152777777777779</v>
      </c>
      <c r="K29" s="40">
        <v>1.3888888888888887E-3</v>
      </c>
      <c r="L29" s="39" t="s">
        <v>16</v>
      </c>
      <c r="M29" s="40">
        <f t="shared" si="3"/>
        <v>0.65277777777777779</v>
      </c>
      <c r="N29" s="40">
        <v>1.3888888888888887E-3</v>
      </c>
      <c r="O29" s="40" t="s">
        <v>16</v>
      </c>
      <c r="P29" s="116">
        <v>6.2</v>
      </c>
      <c r="Q29" s="109">
        <f t="shared" si="4"/>
        <v>1.2000000000000002</v>
      </c>
      <c r="R29" s="521"/>
    </row>
    <row r="30" spans="1:18" ht="16.5" customHeight="1" thickTop="1" thickBot="1">
      <c r="A30" s="521"/>
      <c r="B30" s="85" t="s">
        <v>16</v>
      </c>
      <c r="C30" s="8" t="s">
        <v>16</v>
      </c>
      <c r="D30" s="32" t="s">
        <v>16</v>
      </c>
      <c r="E30" s="40" t="s">
        <v>16</v>
      </c>
      <c r="F30" s="44" t="s">
        <v>16</v>
      </c>
      <c r="G30" s="37" t="s">
        <v>16</v>
      </c>
      <c r="H30" s="115" t="s">
        <v>91</v>
      </c>
      <c r="I30" s="112" t="s">
        <v>30</v>
      </c>
      <c r="J30" s="40">
        <f t="shared" si="2"/>
        <v>0.62013888888888891</v>
      </c>
      <c r="K30" s="40">
        <v>1.3888888888888887E-3</v>
      </c>
      <c r="L30" s="39" t="s">
        <v>16</v>
      </c>
      <c r="M30" s="40">
        <f t="shared" si="3"/>
        <v>0.65138888888888891</v>
      </c>
      <c r="N30" s="40">
        <v>1.3888888888888887E-3</v>
      </c>
      <c r="O30" s="40" t="s">
        <v>16</v>
      </c>
      <c r="P30" s="116">
        <v>5</v>
      </c>
      <c r="Q30" s="51">
        <f t="shared" si="4"/>
        <v>1.2000000000000002</v>
      </c>
      <c r="R30" s="521"/>
    </row>
    <row r="31" spans="1:18" ht="16.5" customHeight="1" thickTop="1" thickBot="1">
      <c r="A31" s="521"/>
      <c r="B31" s="85" t="s">
        <v>16</v>
      </c>
      <c r="C31" s="8" t="s">
        <v>16</v>
      </c>
      <c r="D31" s="32" t="s">
        <v>16</v>
      </c>
      <c r="E31" s="40" t="s">
        <v>16</v>
      </c>
      <c r="F31" s="44" t="s">
        <v>16</v>
      </c>
      <c r="G31" s="37" t="s">
        <v>16</v>
      </c>
      <c r="H31" s="115" t="s">
        <v>89</v>
      </c>
      <c r="I31" s="112" t="s">
        <v>25</v>
      </c>
      <c r="J31" s="40">
        <f t="shared" si="2"/>
        <v>0.6166666666666667</v>
      </c>
      <c r="K31" s="40">
        <v>3.4722222222222225E-3</v>
      </c>
      <c r="L31" s="39" t="s">
        <v>27</v>
      </c>
      <c r="M31" s="40">
        <f t="shared" si="3"/>
        <v>0.6479166666666667</v>
      </c>
      <c r="N31" s="40">
        <v>3.4722222222222225E-3</v>
      </c>
      <c r="O31" s="39" t="s">
        <v>27</v>
      </c>
      <c r="P31" s="116">
        <v>1.5</v>
      </c>
      <c r="Q31" s="85">
        <f t="shared" si="4"/>
        <v>3.5</v>
      </c>
      <c r="R31" s="521"/>
    </row>
    <row r="32" spans="1:18" ht="16.5" customHeight="1" thickTop="1" thickBot="1">
      <c r="A32" s="521"/>
      <c r="B32" s="85">
        <f>C34-C32</f>
        <v>0.70000000000000107</v>
      </c>
      <c r="C32" s="8">
        <v>15.1</v>
      </c>
      <c r="D32" s="32">
        <f>D29+E29</f>
        <v>0.32152777777777775</v>
      </c>
      <c r="E32" s="40">
        <v>2.0833333333333333E-3</v>
      </c>
      <c r="F32" s="44" t="s">
        <v>16</v>
      </c>
      <c r="G32" s="37" t="s">
        <v>40</v>
      </c>
      <c r="H32" s="115" t="s">
        <v>100</v>
      </c>
      <c r="I32" s="112" t="s">
        <v>23</v>
      </c>
      <c r="J32" s="40">
        <f t="shared" si="2"/>
        <v>0.61597222222222225</v>
      </c>
      <c r="K32" s="40">
        <v>6.9444444444444436E-4</v>
      </c>
      <c r="L32" s="39" t="s">
        <v>16</v>
      </c>
      <c r="M32" s="40">
        <f t="shared" si="3"/>
        <v>0.64722222222222225</v>
      </c>
      <c r="N32" s="40">
        <v>6.9444444444444436E-4</v>
      </c>
      <c r="O32" s="40" t="s">
        <v>16</v>
      </c>
      <c r="P32" s="116">
        <v>1</v>
      </c>
      <c r="Q32" s="51">
        <f t="shared" si="4"/>
        <v>0.5</v>
      </c>
      <c r="R32" s="521"/>
    </row>
    <row r="33" spans="1:18" ht="16.5" customHeight="1" thickTop="1" thickBot="1">
      <c r="A33" s="521"/>
      <c r="B33" s="85" t="s">
        <v>16</v>
      </c>
      <c r="C33" s="73" t="s">
        <v>16</v>
      </c>
      <c r="D33" s="45" t="s">
        <v>16</v>
      </c>
      <c r="E33" s="41" t="s">
        <v>16</v>
      </c>
      <c r="F33" s="9" t="s">
        <v>16</v>
      </c>
      <c r="G33" s="117" t="s">
        <v>16</v>
      </c>
      <c r="H33" s="118" t="s">
        <v>101</v>
      </c>
      <c r="I33" s="119" t="s">
        <v>21</v>
      </c>
      <c r="J33" s="40">
        <f t="shared" si="2"/>
        <v>0.61527777777777781</v>
      </c>
      <c r="K33" s="40">
        <v>6.9444444444444436E-4</v>
      </c>
      <c r="L33" s="39" t="s">
        <v>16</v>
      </c>
      <c r="M33" s="40">
        <f>M34+N34</f>
        <v>0.64652777777777781</v>
      </c>
      <c r="N33" s="40">
        <v>6.9444444444444436E-4</v>
      </c>
      <c r="O33" s="40" t="s">
        <v>16</v>
      </c>
      <c r="P33" s="116">
        <v>0.3</v>
      </c>
      <c r="Q33" s="51">
        <f t="shared" si="4"/>
        <v>0.7</v>
      </c>
      <c r="R33" s="521"/>
    </row>
    <row r="34" spans="1:18" ht="16.5" customHeight="1" thickTop="1">
      <c r="A34" s="521"/>
      <c r="B34" s="39" t="s">
        <v>16</v>
      </c>
      <c r="C34" s="39">
        <v>15.8</v>
      </c>
      <c r="D34" s="40">
        <f>D32+E32</f>
        <v>0.32361111111111107</v>
      </c>
      <c r="E34" s="40" t="s">
        <v>16</v>
      </c>
      <c r="F34" s="40" t="s">
        <v>16</v>
      </c>
      <c r="G34" s="120" t="s">
        <v>42</v>
      </c>
      <c r="H34" s="121" t="s">
        <v>19</v>
      </c>
      <c r="I34" s="120" t="s">
        <v>18</v>
      </c>
      <c r="J34" s="45">
        <v>0.61458333333333337</v>
      </c>
      <c r="K34" s="32">
        <v>6.9444444444444436E-4</v>
      </c>
      <c r="L34" s="122" t="s">
        <v>16</v>
      </c>
      <c r="M34" s="40">
        <v>0.64583333333333337</v>
      </c>
      <c r="N34" s="40">
        <v>6.9444444444444436E-4</v>
      </c>
      <c r="O34" s="40" t="s">
        <v>16</v>
      </c>
      <c r="P34" s="122">
        <v>0</v>
      </c>
      <c r="Q34" s="39">
        <f t="shared" si="4"/>
        <v>0.3</v>
      </c>
      <c r="R34" s="521"/>
    </row>
    <row r="35" spans="1:18" ht="12.75" customHeight="1">
      <c r="A35" s="90"/>
      <c r="B35" s="20"/>
      <c r="C35" s="20"/>
      <c r="D35" s="92"/>
      <c r="E35" s="41">
        <f>SUM(E$19:E34)</f>
        <v>1.8055555555555554E-2</v>
      </c>
      <c r="F35" s="123"/>
      <c r="G35" s="124"/>
      <c r="H35" s="20" t="s">
        <v>47</v>
      </c>
      <c r="I35" s="125"/>
      <c r="J35" s="123"/>
      <c r="K35" s="49">
        <f>SUM(K$19:K34)</f>
        <v>1.7361111111111112E-2</v>
      </c>
      <c r="L35" s="91"/>
      <c r="M35" s="91"/>
      <c r="N35" s="95">
        <f>SUM(N19:N34)</f>
        <v>1.7361111111111112E-2</v>
      </c>
      <c r="O35" s="91"/>
      <c r="P35" s="91"/>
      <c r="Q35" s="20"/>
      <c r="R35" s="96"/>
    </row>
    <row r="36" spans="1:18" s="53" customFormat="1" ht="12.75" customHeight="1">
      <c r="A36" s="97"/>
      <c r="B36" s="55"/>
      <c r="C36" s="55"/>
      <c r="E36" s="98">
        <f>C34*60/MINUTE(E35)</f>
        <v>36.46153846153846</v>
      </c>
      <c r="F36" s="126"/>
      <c r="G36" s="55"/>
      <c r="H36" s="55" t="s">
        <v>48</v>
      </c>
      <c r="I36" s="54"/>
      <c r="J36" s="100"/>
      <c r="K36" s="98">
        <f>P19*60/MINUTE(K35)</f>
        <v>37.200000000000003</v>
      </c>
      <c r="N36" s="99">
        <f>P19*60/MINUTE(N35)</f>
        <v>37.200000000000003</v>
      </c>
      <c r="Q36" s="55"/>
      <c r="R36" s="100"/>
    </row>
    <row r="37" spans="1:18" s="53" customFormat="1" ht="12.75" customHeight="1">
      <c r="A37" s="101"/>
      <c r="B37" s="61"/>
      <c r="C37" s="61"/>
      <c r="D37" s="102"/>
      <c r="E37" s="64">
        <v>45</v>
      </c>
      <c r="F37" s="104"/>
      <c r="G37" s="61"/>
      <c r="H37" s="61" t="s">
        <v>49</v>
      </c>
      <c r="I37" s="60"/>
      <c r="J37" s="104"/>
      <c r="K37" s="64">
        <v>43</v>
      </c>
      <c r="L37" s="102"/>
      <c r="M37" s="102"/>
      <c r="N37" s="103">
        <v>43</v>
      </c>
      <c r="O37" s="102"/>
      <c r="P37" s="102"/>
      <c r="Q37" s="61"/>
      <c r="R37" s="104"/>
    </row>
    <row r="38" spans="1:18" ht="12.75" customHeight="1">
      <c r="H38" s="17"/>
    </row>
    <row r="39" spans="1:18" ht="12.75" customHeight="1">
      <c r="A39" s="1" t="s">
        <v>50</v>
      </c>
      <c r="H39" s="17"/>
      <c r="I39" s="3"/>
    </row>
    <row r="40" spans="1:18" ht="12.75" customHeight="1">
      <c r="A40" s="1" t="s">
        <v>51</v>
      </c>
      <c r="I40" s="3"/>
    </row>
    <row r="41" spans="1:18" ht="12.75" customHeight="1">
      <c r="I41" s="3"/>
    </row>
    <row r="42" spans="1:18" ht="12.75" customHeight="1">
      <c r="A42" s="1" t="s">
        <v>52</v>
      </c>
      <c r="G42" s="69"/>
      <c r="H42" s="10"/>
      <c r="I42" s="3"/>
    </row>
    <row r="43" spans="1:18" ht="12.75" customHeight="1">
      <c r="A43" s="1" t="s">
        <v>53</v>
      </c>
      <c r="G43" s="69"/>
      <c r="H43" s="10"/>
      <c r="I43" s="3"/>
    </row>
    <row r="44" spans="1:18" ht="12.75" customHeight="1">
      <c r="A44" s="1" t="s">
        <v>54</v>
      </c>
      <c r="G44" s="69"/>
      <c r="H44" s="10"/>
      <c r="I44" s="3"/>
    </row>
    <row r="45" spans="1:18" ht="12.75" customHeight="1">
      <c r="G45" s="69"/>
      <c r="H45" s="10"/>
      <c r="I45" s="3"/>
    </row>
    <row r="46" spans="1:18" ht="12.75" customHeight="1">
      <c r="A46" s="1" t="s">
        <v>55</v>
      </c>
      <c r="G46" s="69"/>
      <c r="H46" s="10"/>
      <c r="I46" s="3"/>
    </row>
  </sheetData>
  <mergeCells count="21">
    <mergeCell ref="A19:A34"/>
    <mergeCell ref="R19:R34"/>
    <mergeCell ref="J16:L16"/>
    <mergeCell ref="M16:O16"/>
    <mergeCell ref="P16:P18"/>
    <mergeCell ref="Q16:Q18"/>
    <mergeCell ref="R16:R18"/>
    <mergeCell ref="D17:F17"/>
    <mergeCell ref="G17:I17"/>
    <mergeCell ref="J17:L17"/>
    <mergeCell ref="M17:O17"/>
    <mergeCell ref="A16:A18"/>
    <mergeCell ref="B16:B18"/>
    <mergeCell ref="C16:C18"/>
    <mergeCell ref="D16:F16"/>
    <mergeCell ref="G16:I16"/>
    <mergeCell ref="A2:F7"/>
    <mergeCell ref="G2:H7"/>
    <mergeCell ref="I2:L7"/>
    <mergeCell ref="M2:O7"/>
    <mergeCell ref="A15:R15"/>
  </mergeCells>
  <printOptions horizontalCentered="1"/>
  <pageMargins left="0.78740157480314954" right="0.78740157480314954" top="1.8700787401574803" bottom="1.4763779527559056" header="1.4763779527559056" footer="1.0826771653543308"/>
  <pageSetup paperSize="0" fitToWidth="0" fitToHeight="0" pageOrder="overThenDown" orientation="landscape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FC9A-A8DE-47A3-B576-6B7C056CC9B3}">
  <dimension ref="A1:BL52"/>
  <sheetViews>
    <sheetView workbookViewId="0"/>
  </sheetViews>
  <sheetFormatPr defaultRowHeight="12.75" customHeight="1"/>
  <cols>
    <col min="1" max="1" width="3" style="1" customWidth="1"/>
    <col min="2" max="2" width="4.125" style="1" customWidth="1"/>
    <col min="3" max="3" width="3" style="1" customWidth="1"/>
    <col min="4" max="5" width="4.25" style="1" customWidth="1"/>
    <col min="6" max="6" width="6.75" style="3" customWidth="1"/>
    <col min="7" max="7" width="6.5" style="3" customWidth="1"/>
    <col min="8" max="8" width="6.75" style="3" customWidth="1"/>
    <col min="9" max="9" width="3.875" style="4" customWidth="1"/>
    <col min="10" max="10" width="29.875" style="1" customWidth="1"/>
    <col min="11" max="11" width="5" style="4" customWidth="1"/>
    <col min="12" max="12" width="6.5" style="3" customWidth="1"/>
    <col min="13" max="13" width="7" style="3" customWidth="1"/>
    <col min="14" max="15" width="4.75" style="1" customWidth="1"/>
    <col min="16" max="16" width="6.875" style="1" customWidth="1"/>
    <col min="17" max="17" width="3" style="1" customWidth="1"/>
    <col min="18" max="64" width="8.375" style="1" customWidth="1"/>
    <col min="65" max="1023" width="8.375" customWidth="1"/>
    <col min="1024" max="1024" width="9" customWidth="1"/>
  </cols>
  <sheetData>
    <row r="1" spans="1:17" ht="12.75" customHeight="1">
      <c r="A1" s="14"/>
      <c r="B1" s="66"/>
      <c r="C1" s="517" t="s">
        <v>0</v>
      </c>
      <c r="D1" s="517"/>
      <c r="E1" s="517"/>
      <c r="F1" s="517"/>
      <c r="G1" s="517"/>
      <c r="H1" s="517"/>
      <c r="I1" s="518" t="s">
        <v>56</v>
      </c>
      <c r="J1" s="518"/>
      <c r="K1" s="511"/>
      <c r="L1" s="511"/>
      <c r="M1" s="511"/>
      <c r="N1" s="522" t="s">
        <v>2</v>
      </c>
      <c r="O1" s="522"/>
      <c r="P1" s="522"/>
      <c r="Q1" s="522"/>
    </row>
    <row r="2" spans="1:17" ht="12.75" customHeight="1">
      <c r="A2" s="14"/>
      <c r="B2" s="2"/>
      <c r="C2" s="517"/>
      <c r="D2" s="517"/>
      <c r="E2" s="517"/>
      <c r="F2" s="517"/>
      <c r="G2" s="517"/>
      <c r="H2" s="517"/>
      <c r="I2" s="518"/>
      <c r="J2" s="518"/>
      <c r="K2" s="511"/>
      <c r="L2" s="511"/>
      <c r="M2" s="511"/>
      <c r="N2" s="522"/>
      <c r="O2" s="522"/>
      <c r="P2" s="522"/>
      <c r="Q2" s="522"/>
    </row>
    <row r="3" spans="1:17" ht="12.75" customHeight="1">
      <c r="A3" s="14"/>
      <c r="B3" s="2"/>
      <c r="C3" s="517"/>
      <c r="D3" s="517"/>
      <c r="E3" s="517"/>
      <c r="F3" s="517"/>
      <c r="G3" s="517"/>
      <c r="H3" s="517"/>
      <c r="I3" s="518"/>
      <c r="J3" s="518"/>
      <c r="K3" s="511"/>
      <c r="L3" s="511"/>
      <c r="M3" s="511"/>
      <c r="N3" s="522"/>
      <c r="O3" s="522"/>
      <c r="P3" s="522"/>
      <c r="Q3" s="522"/>
    </row>
    <row r="4" spans="1:17" ht="12.75" customHeight="1">
      <c r="A4" s="14"/>
      <c r="B4" s="2"/>
      <c r="C4" s="517"/>
      <c r="D4" s="517"/>
      <c r="E4" s="517"/>
      <c r="F4" s="517"/>
      <c r="G4" s="517"/>
      <c r="H4" s="517"/>
      <c r="I4" s="518"/>
      <c r="J4" s="518"/>
      <c r="K4" s="511"/>
      <c r="L4" s="511"/>
      <c r="M4" s="511"/>
      <c r="N4" s="522"/>
      <c r="O4" s="522"/>
      <c r="P4" s="522"/>
      <c r="Q4" s="522"/>
    </row>
    <row r="5" spans="1:17" ht="16.5" customHeight="1">
      <c r="A5" s="14"/>
      <c r="B5" s="2"/>
      <c r="C5" s="517"/>
      <c r="D5" s="517"/>
      <c r="E5" s="517"/>
      <c r="F5" s="517"/>
      <c r="G5" s="517"/>
      <c r="H5" s="517"/>
      <c r="I5" s="518"/>
      <c r="J5" s="518"/>
      <c r="K5" s="511"/>
      <c r="L5" s="511"/>
      <c r="M5" s="511"/>
      <c r="N5" s="522"/>
      <c r="O5" s="522"/>
      <c r="P5" s="522"/>
      <c r="Q5" s="522"/>
    </row>
    <row r="6" spans="1:17" ht="16.5" customHeight="1">
      <c r="A6" s="14"/>
      <c r="B6" s="2"/>
      <c r="C6" s="517"/>
      <c r="D6" s="517"/>
      <c r="E6" s="517"/>
      <c r="F6" s="517"/>
      <c r="G6" s="517"/>
      <c r="H6" s="517"/>
      <c r="I6" s="518"/>
      <c r="J6" s="518"/>
      <c r="K6" s="511"/>
      <c r="L6" s="511"/>
      <c r="M6" s="511"/>
      <c r="N6" s="522"/>
      <c r="O6" s="522"/>
      <c r="P6" s="522"/>
      <c r="Q6" s="522"/>
    </row>
    <row r="7" spans="1:17" s="22" customFormat="1" ht="12" customHeight="1">
      <c r="A7" s="67"/>
      <c r="B7" s="1"/>
      <c r="C7" s="9"/>
      <c r="D7" s="3"/>
      <c r="E7" s="3"/>
      <c r="F7" s="68"/>
      <c r="G7" s="68"/>
      <c r="H7" s="68"/>
      <c r="I7" s="68"/>
      <c r="J7" s="68"/>
      <c r="K7" s="68"/>
      <c r="L7" s="3"/>
      <c r="M7" s="3"/>
      <c r="N7" s="1"/>
      <c r="O7" s="1"/>
      <c r="P7" s="1"/>
      <c r="Q7" s="1"/>
    </row>
    <row r="8" spans="1:17" s="2" customFormat="1" ht="13.5" customHeight="1">
      <c r="A8" s="1"/>
      <c r="C8" s="1" t="s">
        <v>3</v>
      </c>
      <c r="D8" s="3"/>
      <c r="E8" s="3"/>
      <c r="F8" s="10"/>
      <c r="G8" s="10"/>
      <c r="H8" s="10"/>
      <c r="I8" s="10"/>
      <c r="J8" s="10"/>
      <c r="K8" s="69"/>
      <c r="L8" s="12"/>
      <c r="M8" s="3"/>
      <c r="N8" s="1"/>
      <c r="O8" s="1"/>
      <c r="P8" s="1"/>
      <c r="Q8" s="1"/>
    </row>
    <row r="9" spans="1:17" s="2" customFormat="1" ht="16.5" customHeight="1">
      <c r="A9" s="1"/>
      <c r="C9" s="1" t="s">
        <v>4</v>
      </c>
      <c r="D9" s="3"/>
      <c r="E9" s="3"/>
      <c r="F9" s="10"/>
      <c r="G9" s="10"/>
      <c r="H9" s="10"/>
      <c r="I9" s="10"/>
      <c r="J9" s="10"/>
      <c r="K9" s="10"/>
      <c r="L9" s="13"/>
      <c r="M9" s="3"/>
      <c r="N9" s="1"/>
      <c r="O9" s="1"/>
      <c r="P9" s="1"/>
      <c r="Q9" s="1"/>
    </row>
    <row r="10" spans="1:17" ht="16.5" customHeight="1">
      <c r="C10" s="2"/>
      <c r="D10" s="3"/>
      <c r="E10" s="3"/>
      <c r="H10" s="10"/>
      <c r="I10" s="69"/>
      <c r="J10" s="10"/>
      <c r="K10" s="3"/>
    </row>
    <row r="11" spans="1:17" ht="16.5" customHeight="1">
      <c r="C11" s="510" t="s">
        <v>102</v>
      </c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</row>
    <row r="12" spans="1:17" ht="16.5" customHeight="1" thickBot="1">
      <c r="C12" s="523"/>
      <c r="D12" s="514">
        <v>5001</v>
      </c>
      <c r="E12" s="514"/>
      <c r="F12" s="514"/>
      <c r="G12" s="514"/>
      <c r="H12" s="514"/>
      <c r="I12" s="524" t="s">
        <v>7</v>
      </c>
      <c r="J12" s="524"/>
      <c r="K12" s="524"/>
      <c r="L12" s="513">
        <v>5002</v>
      </c>
      <c r="M12" s="513"/>
      <c r="N12" s="513"/>
      <c r="O12" s="513"/>
      <c r="P12" s="513"/>
      <c r="Q12" s="523"/>
    </row>
    <row r="13" spans="1:17" ht="16.5" customHeight="1" thickTop="1" thickBot="1">
      <c r="C13" s="523"/>
      <c r="D13" s="520" t="s">
        <v>9</v>
      </c>
      <c r="E13" s="520"/>
      <c r="F13" s="520"/>
      <c r="G13" s="520"/>
      <c r="H13" s="520"/>
      <c r="I13" s="525" t="s">
        <v>10</v>
      </c>
      <c r="J13" s="525"/>
      <c r="K13" s="525"/>
      <c r="L13" s="519" t="s">
        <v>9</v>
      </c>
      <c r="M13" s="519"/>
      <c r="N13" s="519"/>
      <c r="O13" s="519"/>
      <c r="P13" s="519"/>
      <c r="Q13" s="523"/>
    </row>
    <row r="14" spans="1:17" ht="16.5" customHeight="1" thickTop="1" thickBot="1">
      <c r="C14" s="523"/>
      <c r="D14" s="70" t="s">
        <v>8</v>
      </c>
      <c r="E14" s="70" t="s">
        <v>6</v>
      </c>
      <c r="F14" s="26" t="s">
        <v>11</v>
      </c>
      <c r="G14" s="25" t="s">
        <v>12</v>
      </c>
      <c r="H14" s="25" t="s">
        <v>58</v>
      </c>
      <c r="I14" s="28" t="s">
        <v>14</v>
      </c>
      <c r="J14" s="29" t="s">
        <v>15</v>
      </c>
      <c r="K14" s="28" t="s">
        <v>14</v>
      </c>
      <c r="L14" s="71" t="s">
        <v>11</v>
      </c>
      <c r="M14" s="25" t="s">
        <v>12</v>
      </c>
      <c r="N14" s="70" t="s">
        <v>8</v>
      </c>
      <c r="O14" s="70" t="s">
        <v>6</v>
      </c>
      <c r="P14" s="29" t="s">
        <v>58</v>
      </c>
      <c r="Q14" s="523"/>
    </row>
    <row r="15" spans="1:17" ht="16.5" customHeight="1" thickTop="1" thickBot="1">
      <c r="C15" s="47"/>
      <c r="D15" s="73">
        <v>0</v>
      </c>
      <c r="E15" s="30">
        <v>12.5</v>
      </c>
      <c r="F15" s="45">
        <v>0.28472222222222221</v>
      </c>
      <c r="G15" s="74">
        <v>1.388888888888889E-2</v>
      </c>
      <c r="H15" s="32" t="s">
        <v>59</v>
      </c>
      <c r="I15" s="75" t="s">
        <v>18</v>
      </c>
      <c r="J15" s="47" t="s">
        <v>60</v>
      </c>
      <c r="K15" s="76" t="s">
        <v>61</v>
      </c>
      <c r="L15" s="40">
        <f>+L24+M24</f>
        <v>0.6055555555555554</v>
      </c>
      <c r="M15" s="27" t="s">
        <v>16</v>
      </c>
      <c r="N15" s="39">
        <v>31.3</v>
      </c>
      <c r="O15" s="77" t="s">
        <v>16</v>
      </c>
      <c r="P15" s="30" t="s">
        <v>16</v>
      </c>
      <c r="Q15" s="79"/>
    </row>
    <row r="16" spans="1:17" ht="16.5" customHeight="1" thickTop="1" thickBot="1">
      <c r="C16" s="521"/>
      <c r="D16" s="40" t="s">
        <v>17</v>
      </c>
      <c r="E16" s="40" t="s">
        <v>17</v>
      </c>
      <c r="F16" s="40" t="s">
        <v>17</v>
      </c>
      <c r="G16" s="40" t="s">
        <v>17</v>
      </c>
      <c r="H16" s="40" t="s">
        <v>17</v>
      </c>
      <c r="I16" s="80" t="s">
        <v>21</v>
      </c>
      <c r="J16" s="39" t="s">
        <v>62</v>
      </c>
      <c r="K16" s="76" t="s">
        <v>63</v>
      </c>
      <c r="L16" s="40" t="s">
        <v>17</v>
      </c>
      <c r="M16" s="40" t="s">
        <v>17</v>
      </c>
      <c r="N16" s="40" t="s">
        <v>17</v>
      </c>
      <c r="O16" s="40" t="s">
        <v>17</v>
      </c>
      <c r="P16" s="39" t="s">
        <v>16</v>
      </c>
      <c r="Q16" s="521"/>
    </row>
    <row r="17" spans="2:17" ht="16.5" customHeight="1" thickTop="1" thickBot="1">
      <c r="C17" s="521"/>
      <c r="D17" s="40" t="s">
        <v>17</v>
      </c>
      <c r="E17" s="40" t="s">
        <v>17</v>
      </c>
      <c r="F17" s="40" t="s">
        <v>17</v>
      </c>
      <c r="G17" s="40" t="s">
        <v>17</v>
      </c>
      <c r="H17" s="40" t="str">
        <f t="shared" ref="H17:H37" si="0">IF(B17&gt;3,"licz"," |")</f>
        <v xml:space="preserve"> |</v>
      </c>
      <c r="I17" s="82" t="s">
        <v>23</v>
      </c>
      <c r="J17" s="8" t="s">
        <v>64</v>
      </c>
      <c r="K17" s="76" t="s">
        <v>65</v>
      </c>
      <c r="L17" s="40" t="s">
        <v>17</v>
      </c>
      <c r="M17" s="27" t="str">
        <f t="shared" ref="M17:M23" si="1">G16</f>
        <v>I</v>
      </c>
      <c r="N17" s="40" t="s">
        <v>17</v>
      </c>
      <c r="O17" s="40" t="s">
        <v>17</v>
      </c>
      <c r="P17" s="40" t="s">
        <v>17</v>
      </c>
      <c r="Q17" s="521"/>
    </row>
    <row r="18" spans="2:17" ht="16.5" customHeight="1" thickTop="1" thickBot="1">
      <c r="B18" s="83"/>
      <c r="C18" s="521"/>
      <c r="D18" s="40" t="s">
        <v>17</v>
      </c>
      <c r="E18" s="40" t="s">
        <v>17</v>
      </c>
      <c r="F18" s="40" t="s">
        <v>17</v>
      </c>
      <c r="G18" s="40" t="s">
        <v>17</v>
      </c>
      <c r="H18" s="40" t="str">
        <f t="shared" si="0"/>
        <v xml:space="preserve"> |</v>
      </c>
      <c r="I18" s="75" t="s">
        <v>25</v>
      </c>
      <c r="J18" s="8" t="s">
        <v>66</v>
      </c>
      <c r="K18" s="76" t="s">
        <v>67</v>
      </c>
      <c r="L18" s="40" t="s">
        <v>17</v>
      </c>
      <c r="M18" s="27" t="str">
        <f t="shared" si="1"/>
        <v>I</v>
      </c>
      <c r="N18" s="40" t="s">
        <v>17</v>
      </c>
      <c r="O18" s="40" t="s">
        <v>17</v>
      </c>
      <c r="P18" s="39" t="s">
        <v>16</v>
      </c>
      <c r="Q18" s="521"/>
    </row>
    <row r="19" spans="2:17" ht="16.5" customHeight="1" thickTop="1" thickBot="1">
      <c r="B19" s="83"/>
      <c r="C19" s="521"/>
      <c r="D19" s="40" t="s">
        <v>17</v>
      </c>
      <c r="E19" s="40" t="s">
        <v>17</v>
      </c>
      <c r="F19" s="40" t="s">
        <v>17</v>
      </c>
      <c r="G19" s="40" t="s">
        <v>17</v>
      </c>
      <c r="H19" s="40" t="str">
        <f t="shared" si="0"/>
        <v xml:space="preserve"> |</v>
      </c>
      <c r="I19" s="80" t="s">
        <v>28</v>
      </c>
      <c r="J19" s="8" t="s">
        <v>68</v>
      </c>
      <c r="K19" s="76" t="s">
        <v>69</v>
      </c>
      <c r="L19" s="40" t="s">
        <v>17</v>
      </c>
      <c r="M19" s="27" t="str">
        <f t="shared" si="1"/>
        <v>I</v>
      </c>
      <c r="N19" s="40" t="s">
        <v>17</v>
      </c>
      <c r="O19" s="40" t="s">
        <v>17</v>
      </c>
      <c r="P19" s="39" t="s">
        <v>16</v>
      </c>
      <c r="Q19" s="521"/>
    </row>
    <row r="20" spans="2:17" ht="16.5" customHeight="1" thickTop="1" thickBot="1">
      <c r="C20" s="521"/>
      <c r="D20" s="40" t="s">
        <v>17</v>
      </c>
      <c r="E20" s="40" t="s">
        <v>17</v>
      </c>
      <c r="F20" s="40" t="s">
        <v>17</v>
      </c>
      <c r="G20" s="40" t="s">
        <v>17</v>
      </c>
      <c r="H20" s="40" t="str">
        <f t="shared" si="0"/>
        <v xml:space="preserve"> |</v>
      </c>
      <c r="I20" s="82" t="s">
        <v>30</v>
      </c>
      <c r="J20" s="8" t="s">
        <v>70</v>
      </c>
      <c r="K20" s="76" t="s">
        <v>71</v>
      </c>
      <c r="L20" s="40" t="s">
        <v>17</v>
      </c>
      <c r="M20" s="27" t="str">
        <f t="shared" si="1"/>
        <v>I</v>
      </c>
      <c r="N20" s="40" t="s">
        <v>17</v>
      </c>
      <c r="O20" s="40" t="s">
        <v>17</v>
      </c>
      <c r="P20" s="39" t="s">
        <v>16</v>
      </c>
      <c r="Q20" s="521"/>
    </row>
    <row r="21" spans="2:17" ht="16.5" customHeight="1" thickTop="1" thickBot="1">
      <c r="C21" s="521"/>
      <c r="D21" s="40" t="s">
        <v>17</v>
      </c>
      <c r="E21" s="40" t="s">
        <v>17</v>
      </c>
      <c r="F21" s="40" t="s">
        <v>17</v>
      </c>
      <c r="G21" s="40" t="s">
        <v>17</v>
      </c>
      <c r="H21" s="40" t="str">
        <f t="shared" si="0"/>
        <v xml:space="preserve"> |</v>
      </c>
      <c r="I21" s="75" t="s">
        <v>32</v>
      </c>
      <c r="J21" s="8" t="s">
        <v>72</v>
      </c>
      <c r="K21" s="76" t="s">
        <v>73</v>
      </c>
      <c r="L21" s="40" t="s">
        <v>17</v>
      </c>
      <c r="M21" s="27" t="str">
        <f t="shared" si="1"/>
        <v>I</v>
      </c>
      <c r="N21" s="40" t="s">
        <v>17</v>
      </c>
      <c r="O21" s="40" t="s">
        <v>17</v>
      </c>
      <c r="P21" s="39" t="s">
        <v>16</v>
      </c>
      <c r="Q21" s="521"/>
    </row>
    <row r="22" spans="2:17" ht="16.5" customHeight="1" thickTop="1" thickBot="1">
      <c r="C22" s="521"/>
      <c r="D22" s="40" t="s">
        <v>17</v>
      </c>
      <c r="E22" s="40" t="s">
        <v>17</v>
      </c>
      <c r="F22" s="40" t="s">
        <v>17</v>
      </c>
      <c r="G22" s="40" t="s">
        <v>17</v>
      </c>
      <c r="H22" s="40" t="str">
        <f t="shared" si="0"/>
        <v xml:space="preserve"> |</v>
      </c>
      <c r="I22" s="80" t="s">
        <v>34</v>
      </c>
      <c r="J22" s="8" t="s">
        <v>74</v>
      </c>
      <c r="K22" s="76" t="s">
        <v>75</v>
      </c>
      <c r="L22" s="40" t="s">
        <v>17</v>
      </c>
      <c r="M22" s="27" t="str">
        <f t="shared" si="1"/>
        <v>I</v>
      </c>
      <c r="N22" s="40" t="s">
        <v>17</v>
      </c>
      <c r="O22" s="40" t="s">
        <v>17</v>
      </c>
      <c r="P22" s="39" t="s">
        <v>16</v>
      </c>
      <c r="Q22" s="521"/>
    </row>
    <row r="23" spans="2:17" ht="16.5" customHeight="1" thickTop="1" thickBot="1">
      <c r="C23" s="521"/>
      <c r="D23" s="40" t="s">
        <v>17</v>
      </c>
      <c r="E23" s="40" t="s">
        <v>17</v>
      </c>
      <c r="F23" s="40" t="s">
        <v>17</v>
      </c>
      <c r="G23" s="40" t="s">
        <v>17</v>
      </c>
      <c r="H23" s="40" t="str">
        <f t="shared" si="0"/>
        <v xml:space="preserve"> |</v>
      </c>
      <c r="I23" s="82" t="s">
        <v>36</v>
      </c>
      <c r="J23" s="8" t="s">
        <v>76</v>
      </c>
      <c r="K23" s="76" t="s">
        <v>77</v>
      </c>
      <c r="L23" s="40" t="s">
        <v>17</v>
      </c>
      <c r="M23" s="27" t="str">
        <f t="shared" si="1"/>
        <v>I</v>
      </c>
      <c r="N23" s="40" t="s">
        <v>17</v>
      </c>
      <c r="O23" s="40" t="s">
        <v>17</v>
      </c>
      <c r="P23" s="39" t="s">
        <v>16</v>
      </c>
      <c r="Q23" s="521"/>
    </row>
    <row r="24" spans="2:17" ht="16.5" customHeight="1" thickTop="1" thickBot="1">
      <c r="C24" s="521"/>
      <c r="D24" s="39">
        <v>12.5</v>
      </c>
      <c r="E24" s="39">
        <f t="shared" ref="E24:E39" si="2">D25-D24</f>
        <v>1</v>
      </c>
      <c r="F24" s="40">
        <f>F15+G15</f>
        <v>0.2986111111111111</v>
      </c>
      <c r="G24" s="84">
        <v>1.3888888888888887E-3</v>
      </c>
      <c r="H24" s="40" t="str">
        <f t="shared" si="0"/>
        <v xml:space="preserve"> |</v>
      </c>
      <c r="I24" s="75" t="s">
        <v>38</v>
      </c>
      <c r="J24" s="39" t="s">
        <v>78</v>
      </c>
      <c r="K24" s="76" t="s">
        <v>79</v>
      </c>
      <c r="L24" s="41">
        <f t="shared" ref="L24:L39" si="3">L25+M25</f>
        <v>0.59166666666666656</v>
      </c>
      <c r="M24" s="27">
        <v>1.388888888888889E-2</v>
      </c>
      <c r="N24" s="39">
        <f t="shared" ref="N24:N39" si="4">N25+D25-D24</f>
        <v>18.800000000000004</v>
      </c>
      <c r="O24" s="39">
        <f>12.5</f>
        <v>12.5</v>
      </c>
      <c r="P24" s="39" t="s">
        <v>59</v>
      </c>
      <c r="Q24" s="521"/>
    </row>
    <row r="25" spans="2:17" ht="16.5" customHeight="1" thickTop="1" thickBot="1">
      <c r="C25" s="521"/>
      <c r="D25" s="85">
        <v>13.5</v>
      </c>
      <c r="E25" s="39">
        <f t="shared" si="2"/>
        <v>1.5999999999999996</v>
      </c>
      <c r="F25" s="40">
        <f t="shared" ref="F25:F40" si="5">F24+G24</f>
        <v>0.3</v>
      </c>
      <c r="G25" s="84">
        <v>1.3888888888888887E-3</v>
      </c>
      <c r="H25" s="40" t="str">
        <f t="shared" si="0"/>
        <v xml:space="preserve"> |</v>
      </c>
      <c r="I25" s="80" t="s">
        <v>40</v>
      </c>
      <c r="J25" s="85" t="s">
        <v>76</v>
      </c>
      <c r="K25" s="76" t="s">
        <v>80</v>
      </c>
      <c r="L25" s="41">
        <f t="shared" si="3"/>
        <v>0.59027777777777768</v>
      </c>
      <c r="M25" s="27">
        <f t="shared" ref="M25:M40" si="6">G24</f>
        <v>1.3888888888888887E-3</v>
      </c>
      <c r="N25" s="39">
        <f t="shared" si="4"/>
        <v>17.800000000000004</v>
      </c>
      <c r="O25" s="39">
        <f t="shared" ref="O25:O40" si="7">N24-N25</f>
        <v>1</v>
      </c>
      <c r="P25" s="39" t="s">
        <v>16</v>
      </c>
      <c r="Q25" s="521"/>
    </row>
    <row r="26" spans="2:17" ht="16.5" customHeight="1" thickTop="1" thickBot="1">
      <c r="C26" s="521"/>
      <c r="D26" s="85">
        <v>15.1</v>
      </c>
      <c r="E26" s="39">
        <f t="shared" si="2"/>
        <v>0.30000000000000071</v>
      </c>
      <c r="F26" s="40">
        <f t="shared" si="5"/>
        <v>0.30138888888888887</v>
      </c>
      <c r="G26" s="84">
        <v>6.9444444444444436E-4</v>
      </c>
      <c r="H26" s="40" t="str">
        <f t="shared" si="0"/>
        <v xml:space="preserve"> |</v>
      </c>
      <c r="I26" s="82" t="s">
        <v>42</v>
      </c>
      <c r="J26" s="85" t="s">
        <v>74</v>
      </c>
      <c r="K26" s="76" t="s">
        <v>46</v>
      </c>
      <c r="L26" s="41">
        <f t="shared" si="3"/>
        <v>0.5888888888888888</v>
      </c>
      <c r="M26" s="27">
        <f t="shared" si="6"/>
        <v>1.3888888888888887E-3</v>
      </c>
      <c r="N26" s="39">
        <f t="shared" si="4"/>
        <v>16.200000000000003</v>
      </c>
      <c r="O26" s="39">
        <f t="shared" si="7"/>
        <v>1.6000000000000014</v>
      </c>
      <c r="P26" s="39" t="s">
        <v>16</v>
      </c>
      <c r="Q26" s="521"/>
    </row>
    <row r="27" spans="2:17" ht="16.5" customHeight="1" thickTop="1" thickBot="1">
      <c r="C27" s="521"/>
      <c r="D27" s="85">
        <v>15.4</v>
      </c>
      <c r="E27" s="39">
        <f t="shared" si="2"/>
        <v>1.4000000000000004</v>
      </c>
      <c r="F27" s="40">
        <f t="shared" si="5"/>
        <v>0.30208333333333331</v>
      </c>
      <c r="G27" s="84">
        <v>1.3888888888888887E-3</v>
      </c>
      <c r="H27" s="40" t="str">
        <f t="shared" si="0"/>
        <v xml:space="preserve"> |</v>
      </c>
      <c r="I27" s="75" t="s">
        <v>44</v>
      </c>
      <c r="J27" s="85" t="s">
        <v>81</v>
      </c>
      <c r="K27" s="76" t="s">
        <v>45</v>
      </c>
      <c r="L27" s="41">
        <f t="shared" si="3"/>
        <v>0.58819444444444435</v>
      </c>
      <c r="M27" s="27">
        <f t="shared" si="6"/>
        <v>6.9444444444444436E-4</v>
      </c>
      <c r="N27" s="39">
        <f t="shared" si="4"/>
        <v>15.9</v>
      </c>
      <c r="O27" s="39">
        <f t="shared" si="7"/>
        <v>0.30000000000000249</v>
      </c>
      <c r="P27" s="39" t="s">
        <v>16</v>
      </c>
      <c r="Q27" s="521"/>
    </row>
    <row r="28" spans="2:17" ht="16.5" customHeight="1" thickTop="1" thickBot="1">
      <c r="C28" s="521"/>
      <c r="D28" s="85">
        <v>16.8</v>
      </c>
      <c r="E28" s="39">
        <f t="shared" si="2"/>
        <v>1</v>
      </c>
      <c r="F28" s="40">
        <f t="shared" si="5"/>
        <v>0.3034722222222222</v>
      </c>
      <c r="G28" s="84">
        <v>6.9444444444444436E-4</v>
      </c>
      <c r="H28" s="40" t="str">
        <f t="shared" si="0"/>
        <v xml:space="preserve"> |</v>
      </c>
      <c r="I28" s="80" t="s">
        <v>45</v>
      </c>
      <c r="J28" s="85" t="s">
        <v>82</v>
      </c>
      <c r="K28" s="76" t="s">
        <v>44</v>
      </c>
      <c r="L28" s="41">
        <f t="shared" si="3"/>
        <v>0.58680555555555547</v>
      </c>
      <c r="M28" s="27">
        <f t="shared" si="6"/>
        <v>1.3888888888888887E-3</v>
      </c>
      <c r="N28" s="39">
        <f t="shared" si="4"/>
        <v>14.5</v>
      </c>
      <c r="O28" s="39">
        <f t="shared" si="7"/>
        <v>1.4000000000000004</v>
      </c>
      <c r="P28" s="39" t="s">
        <v>16</v>
      </c>
      <c r="Q28" s="521"/>
    </row>
    <row r="29" spans="2:17" ht="16.5" customHeight="1" thickTop="1" thickBot="1">
      <c r="C29" s="521"/>
      <c r="D29" s="85">
        <v>17.8</v>
      </c>
      <c r="E29" s="39">
        <f t="shared" si="2"/>
        <v>1.5</v>
      </c>
      <c r="F29" s="40">
        <f t="shared" si="5"/>
        <v>0.30416666666666664</v>
      </c>
      <c r="G29" s="84">
        <v>1.3888888888888887E-3</v>
      </c>
      <c r="H29" s="40" t="str">
        <f t="shared" si="0"/>
        <v xml:space="preserve"> |</v>
      </c>
      <c r="I29" s="82" t="s">
        <v>46</v>
      </c>
      <c r="J29" s="85" t="s">
        <v>83</v>
      </c>
      <c r="K29" s="76" t="s">
        <v>42</v>
      </c>
      <c r="L29" s="41">
        <f t="shared" si="3"/>
        <v>0.58611111111111103</v>
      </c>
      <c r="M29" s="27">
        <f t="shared" si="6"/>
        <v>6.9444444444444436E-4</v>
      </c>
      <c r="N29" s="39">
        <f t="shared" si="4"/>
        <v>13.5</v>
      </c>
      <c r="O29" s="39">
        <f t="shared" si="7"/>
        <v>1</v>
      </c>
      <c r="P29" s="39" t="s">
        <v>16</v>
      </c>
      <c r="Q29" s="521"/>
    </row>
    <row r="30" spans="2:17" ht="16.5" customHeight="1" thickTop="1" thickBot="1">
      <c r="C30" s="521"/>
      <c r="D30" s="85">
        <v>19.3</v>
      </c>
      <c r="E30" s="39">
        <f t="shared" si="2"/>
        <v>1.3000000000000007</v>
      </c>
      <c r="F30" s="40">
        <f t="shared" si="5"/>
        <v>0.30555555555555552</v>
      </c>
      <c r="G30" s="84">
        <v>1.3888888888888887E-3</v>
      </c>
      <c r="H30" s="40" t="str">
        <f t="shared" si="0"/>
        <v xml:space="preserve"> |</v>
      </c>
      <c r="I30" s="75" t="s">
        <v>80</v>
      </c>
      <c r="J30" s="85" t="s">
        <v>72</v>
      </c>
      <c r="K30" s="76" t="s">
        <v>40</v>
      </c>
      <c r="L30" s="41">
        <f t="shared" si="3"/>
        <v>0.58472222222222214</v>
      </c>
      <c r="M30" s="27">
        <f t="shared" si="6"/>
        <v>1.3888888888888887E-3</v>
      </c>
      <c r="N30" s="39">
        <f t="shared" si="4"/>
        <v>12</v>
      </c>
      <c r="O30" s="39">
        <f t="shared" si="7"/>
        <v>1.5</v>
      </c>
      <c r="P30" s="39" t="s">
        <v>16</v>
      </c>
      <c r="Q30" s="521"/>
    </row>
    <row r="31" spans="2:17" ht="16.5" customHeight="1" thickTop="1" thickBot="1">
      <c r="C31" s="521"/>
      <c r="D31" s="85">
        <v>20.6</v>
      </c>
      <c r="E31" s="39">
        <f t="shared" si="2"/>
        <v>1</v>
      </c>
      <c r="F31" s="40">
        <f t="shared" si="5"/>
        <v>0.30694444444444441</v>
      </c>
      <c r="G31" s="42">
        <v>1.3888888888888887E-3</v>
      </c>
      <c r="H31" s="40" t="str">
        <f t="shared" si="0"/>
        <v xml:space="preserve"> |</v>
      </c>
      <c r="I31" s="80" t="s">
        <v>79</v>
      </c>
      <c r="J31" s="85" t="s">
        <v>70</v>
      </c>
      <c r="K31" s="76" t="s">
        <v>38</v>
      </c>
      <c r="L31" s="41">
        <f t="shared" si="3"/>
        <v>0.58333333333333326</v>
      </c>
      <c r="M31" s="27">
        <f t="shared" si="6"/>
        <v>1.3888888888888887E-3</v>
      </c>
      <c r="N31" s="39">
        <f t="shared" si="4"/>
        <v>10.7</v>
      </c>
      <c r="O31" s="39">
        <f t="shared" si="7"/>
        <v>1.3000000000000007</v>
      </c>
      <c r="P31" s="39" t="s">
        <v>16</v>
      </c>
      <c r="Q31" s="521"/>
    </row>
    <row r="32" spans="2:17" ht="16.5" customHeight="1" thickTop="1" thickBot="1">
      <c r="C32" s="521"/>
      <c r="D32" s="85">
        <v>21.6</v>
      </c>
      <c r="E32" s="39">
        <f t="shared" si="2"/>
        <v>1.0999999999999979</v>
      </c>
      <c r="F32" s="40">
        <f t="shared" si="5"/>
        <v>0.30833333333333329</v>
      </c>
      <c r="G32" s="84">
        <v>1.3888888888888887E-3</v>
      </c>
      <c r="H32" s="40" t="str">
        <f t="shared" si="0"/>
        <v xml:space="preserve"> |</v>
      </c>
      <c r="I32" s="82" t="s">
        <v>77</v>
      </c>
      <c r="J32" s="39" t="s">
        <v>68</v>
      </c>
      <c r="K32" s="76" t="s">
        <v>36</v>
      </c>
      <c r="L32" s="41">
        <f t="shared" si="3"/>
        <v>0.58194444444444438</v>
      </c>
      <c r="M32" s="27">
        <f t="shared" si="6"/>
        <v>1.3888888888888887E-3</v>
      </c>
      <c r="N32" s="39">
        <f t="shared" si="4"/>
        <v>9.6999999999999993</v>
      </c>
      <c r="O32" s="39">
        <f t="shared" si="7"/>
        <v>1</v>
      </c>
      <c r="P32" s="39" t="s">
        <v>16</v>
      </c>
      <c r="Q32" s="521"/>
    </row>
    <row r="33" spans="3:17" ht="12.75" customHeight="1" thickTop="1" thickBot="1">
      <c r="C33" s="521"/>
      <c r="D33" s="85">
        <v>22.7</v>
      </c>
      <c r="E33" s="39">
        <f t="shared" si="2"/>
        <v>1</v>
      </c>
      <c r="F33" s="40">
        <f t="shared" si="5"/>
        <v>0.30972222222222218</v>
      </c>
      <c r="G33" s="84">
        <v>1.3888888888888887E-3</v>
      </c>
      <c r="H33" s="40" t="str">
        <f t="shared" si="0"/>
        <v xml:space="preserve"> |</v>
      </c>
      <c r="I33" s="75" t="s">
        <v>75</v>
      </c>
      <c r="J33" s="39" t="s">
        <v>66</v>
      </c>
      <c r="K33" s="76" t="s">
        <v>34</v>
      </c>
      <c r="L33" s="41">
        <f t="shared" si="3"/>
        <v>0.58055555555555549</v>
      </c>
      <c r="M33" s="27">
        <f t="shared" si="6"/>
        <v>1.3888888888888887E-3</v>
      </c>
      <c r="N33" s="39">
        <f t="shared" si="4"/>
        <v>8.6000000000000014</v>
      </c>
      <c r="O33" s="39">
        <f t="shared" si="7"/>
        <v>1.0999999999999979</v>
      </c>
      <c r="P33" s="39" t="s">
        <v>16</v>
      </c>
      <c r="Q33" s="521"/>
    </row>
    <row r="34" spans="3:17" s="53" customFormat="1" ht="16.5" customHeight="1" thickTop="1" thickBot="1">
      <c r="C34" s="521"/>
      <c r="D34" s="86">
        <v>23.7</v>
      </c>
      <c r="E34" s="87">
        <f t="shared" si="2"/>
        <v>0.30000000000000071</v>
      </c>
      <c r="F34" s="40">
        <f t="shared" si="5"/>
        <v>0.31111111111111106</v>
      </c>
      <c r="G34" s="84">
        <v>6.9444444444444436E-4</v>
      </c>
      <c r="H34" s="40" t="str">
        <f t="shared" si="0"/>
        <v xml:space="preserve"> |</v>
      </c>
      <c r="I34" s="80" t="s">
        <v>73</v>
      </c>
      <c r="J34" s="87" t="s">
        <v>64</v>
      </c>
      <c r="K34" s="76" t="s">
        <v>32</v>
      </c>
      <c r="L34" s="41">
        <f t="shared" si="3"/>
        <v>0.57916666666666661</v>
      </c>
      <c r="M34" s="27">
        <f t="shared" si="6"/>
        <v>1.3888888888888887E-3</v>
      </c>
      <c r="N34" s="87">
        <f t="shared" si="4"/>
        <v>7.6000000000000014</v>
      </c>
      <c r="O34" s="87">
        <f t="shared" si="7"/>
        <v>1</v>
      </c>
      <c r="P34" s="87" t="s">
        <v>16</v>
      </c>
      <c r="Q34" s="521"/>
    </row>
    <row r="35" spans="3:17" s="53" customFormat="1" ht="16.5" customHeight="1" thickTop="1" thickBot="1">
      <c r="C35" s="521"/>
      <c r="D35" s="86">
        <v>24</v>
      </c>
      <c r="E35" s="87">
        <f t="shared" si="2"/>
        <v>1.1000000000000014</v>
      </c>
      <c r="F35" s="40">
        <f t="shared" si="5"/>
        <v>0.3118055555555555</v>
      </c>
      <c r="G35" s="84">
        <v>1.3888888888888887E-3</v>
      </c>
      <c r="H35" s="40" t="str">
        <f t="shared" si="0"/>
        <v xml:space="preserve"> |</v>
      </c>
      <c r="I35" s="82" t="s">
        <v>71</v>
      </c>
      <c r="J35" s="87" t="s">
        <v>84</v>
      </c>
      <c r="K35" s="76" t="s">
        <v>30</v>
      </c>
      <c r="L35" s="41">
        <f t="shared" si="3"/>
        <v>0.57847222222222217</v>
      </c>
      <c r="M35" s="27">
        <f t="shared" si="6"/>
        <v>6.9444444444444436E-4</v>
      </c>
      <c r="N35" s="87">
        <f t="shared" si="4"/>
        <v>7.3000000000000007</v>
      </c>
      <c r="O35" s="87">
        <f t="shared" si="7"/>
        <v>0.30000000000000071</v>
      </c>
      <c r="P35" s="87" t="s">
        <v>16</v>
      </c>
      <c r="Q35" s="521"/>
    </row>
    <row r="36" spans="3:17" ht="16.5" customHeight="1" thickTop="1" thickBot="1">
      <c r="C36" s="521"/>
      <c r="D36" s="85">
        <v>25.1</v>
      </c>
      <c r="E36" s="39">
        <f t="shared" si="2"/>
        <v>1.0999999999999979</v>
      </c>
      <c r="F36" s="40">
        <f t="shared" si="5"/>
        <v>0.31319444444444439</v>
      </c>
      <c r="G36" s="84">
        <v>1.3888888888888887E-3</v>
      </c>
      <c r="H36" s="40" t="str">
        <f t="shared" si="0"/>
        <v xml:space="preserve"> |</v>
      </c>
      <c r="I36" s="75" t="s">
        <v>69</v>
      </c>
      <c r="J36" s="39" t="s">
        <v>85</v>
      </c>
      <c r="K36" s="76" t="s">
        <v>28</v>
      </c>
      <c r="L36" s="41">
        <f t="shared" si="3"/>
        <v>0.57708333333333328</v>
      </c>
      <c r="M36" s="27">
        <f t="shared" si="6"/>
        <v>1.3888888888888887E-3</v>
      </c>
      <c r="N36" s="39">
        <f t="shared" si="4"/>
        <v>6.1999999999999993</v>
      </c>
      <c r="O36" s="39">
        <f t="shared" si="7"/>
        <v>1.1000000000000014</v>
      </c>
      <c r="P36" s="39" t="s">
        <v>16</v>
      </c>
      <c r="Q36" s="521"/>
    </row>
    <row r="37" spans="3:17" ht="16.5" customHeight="1" thickTop="1" thickBot="1">
      <c r="C37" s="521"/>
      <c r="D37" s="85">
        <v>26.2</v>
      </c>
      <c r="E37" s="39">
        <f t="shared" si="2"/>
        <v>0.69999999999999929</v>
      </c>
      <c r="F37" s="40">
        <f t="shared" si="5"/>
        <v>0.31458333333333327</v>
      </c>
      <c r="G37" s="84">
        <v>6.9444444444444436E-4</v>
      </c>
      <c r="H37" s="40" t="str">
        <f t="shared" si="0"/>
        <v xml:space="preserve"> |</v>
      </c>
      <c r="I37" s="80" t="s">
        <v>67</v>
      </c>
      <c r="J37" s="39" t="s">
        <v>84</v>
      </c>
      <c r="K37" s="76" t="s">
        <v>25</v>
      </c>
      <c r="L37" s="41">
        <f t="shared" si="3"/>
        <v>0.5756944444444444</v>
      </c>
      <c r="M37" s="27">
        <f t="shared" si="6"/>
        <v>1.3888888888888887E-3</v>
      </c>
      <c r="N37" s="39">
        <f t="shared" si="4"/>
        <v>5.1000000000000014</v>
      </c>
      <c r="O37" s="39">
        <f t="shared" si="7"/>
        <v>1.0999999999999979</v>
      </c>
      <c r="P37" s="39" t="s">
        <v>16</v>
      </c>
      <c r="Q37" s="521"/>
    </row>
    <row r="38" spans="3:17" ht="16.5" customHeight="1" thickTop="1" thickBot="1">
      <c r="C38" s="521"/>
      <c r="D38" s="85">
        <v>26.9</v>
      </c>
      <c r="E38" s="39">
        <f t="shared" si="2"/>
        <v>4</v>
      </c>
      <c r="F38" s="40">
        <f t="shared" si="5"/>
        <v>0.31527777777777771</v>
      </c>
      <c r="G38" s="84">
        <v>4.1666666666666666E-3</v>
      </c>
      <c r="H38" s="40" t="s">
        <v>86</v>
      </c>
      <c r="I38" s="82" t="s">
        <v>65</v>
      </c>
      <c r="J38" s="39" t="s">
        <v>87</v>
      </c>
      <c r="K38" s="76" t="s">
        <v>23</v>
      </c>
      <c r="L38" s="41">
        <f t="shared" si="3"/>
        <v>0.57499999999999996</v>
      </c>
      <c r="M38" s="27">
        <f t="shared" si="6"/>
        <v>6.9444444444444436E-4</v>
      </c>
      <c r="N38" s="39">
        <f t="shared" si="4"/>
        <v>4.4000000000000021</v>
      </c>
      <c r="O38" s="39">
        <f t="shared" si="7"/>
        <v>0.69999999999999929</v>
      </c>
      <c r="P38" s="39" t="s">
        <v>16</v>
      </c>
      <c r="Q38" s="521"/>
    </row>
    <row r="39" spans="3:17" ht="16.5" customHeight="1" thickTop="1" thickBot="1">
      <c r="C39" s="521"/>
      <c r="D39" s="85">
        <v>30.9</v>
      </c>
      <c r="E39" s="8">
        <f t="shared" si="2"/>
        <v>0.40000000000000213</v>
      </c>
      <c r="F39" s="40">
        <f t="shared" si="5"/>
        <v>0.31944444444444436</v>
      </c>
      <c r="G39" s="84">
        <v>1.3888888888888887E-3</v>
      </c>
      <c r="H39" s="40" t="str">
        <f>IF(B39&gt;3,"licz"," |")</f>
        <v xml:space="preserve"> |</v>
      </c>
      <c r="I39" s="75" t="s">
        <v>63</v>
      </c>
      <c r="J39" s="39" t="s">
        <v>62</v>
      </c>
      <c r="K39" s="76" t="s">
        <v>21</v>
      </c>
      <c r="L39" s="41">
        <f t="shared" si="3"/>
        <v>0.5708333333333333</v>
      </c>
      <c r="M39" s="27">
        <f t="shared" si="6"/>
        <v>4.1666666666666666E-3</v>
      </c>
      <c r="N39" s="39">
        <f t="shared" si="4"/>
        <v>0.40000000000000213</v>
      </c>
      <c r="O39" s="39">
        <f t="shared" si="7"/>
        <v>4</v>
      </c>
      <c r="P39" s="40" t="s">
        <v>86</v>
      </c>
      <c r="Q39" s="521"/>
    </row>
    <row r="40" spans="3:17" ht="16.5" customHeight="1" thickTop="1">
      <c r="C40" s="521"/>
      <c r="D40" s="85">
        <v>31.3</v>
      </c>
      <c r="E40" s="51" t="s">
        <v>16</v>
      </c>
      <c r="F40" s="41">
        <f t="shared" si="5"/>
        <v>0.32083333333333325</v>
      </c>
      <c r="G40" s="27" t="s">
        <v>16</v>
      </c>
      <c r="H40" s="41" t="str">
        <f>IF(B40&gt;3,"licz"," |")</f>
        <v xml:space="preserve"> |</v>
      </c>
      <c r="I40" s="88" t="s">
        <v>61</v>
      </c>
      <c r="J40" s="89" t="s">
        <v>60</v>
      </c>
      <c r="K40" s="76" t="s">
        <v>18</v>
      </c>
      <c r="L40" s="41">
        <v>0.56944444444444442</v>
      </c>
      <c r="M40" s="41">
        <f t="shared" si="6"/>
        <v>1.3888888888888887E-3</v>
      </c>
      <c r="N40" s="39">
        <v>0</v>
      </c>
      <c r="O40" s="2">
        <f t="shared" si="7"/>
        <v>0.40000000000000213</v>
      </c>
      <c r="P40" s="39" t="s">
        <v>16</v>
      </c>
      <c r="Q40" s="521"/>
    </row>
    <row r="41" spans="3:17" ht="12.75" customHeight="1">
      <c r="C41" s="90"/>
      <c r="D41" s="91"/>
      <c r="E41" s="91"/>
      <c r="F41" s="92"/>
      <c r="G41" s="41">
        <f>SUM(G$15:G40)</f>
        <v>3.6111111111111108E-2</v>
      </c>
      <c r="H41" s="93"/>
      <c r="I41" s="94"/>
      <c r="J41" s="20" t="s">
        <v>47</v>
      </c>
      <c r="K41" s="94"/>
      <c r="L41" s="92"/>
      <c r="M41" s="41">
        <f>SUM(M$15:M40)</f>
        <v>3.6111111111111108E-2</v>
      </c>
      <c r="N41" s="91"/>
      <c r="O41" s="91"/>
      <c r="P41" s="91"/>
      <c r="Q41" s="96"/>
    </row>
    <row r="42" spans="3:17" ht="12.75" customHeight="1">
      <c r="C42" s="97"/>
      <c r="D42" s="53"/>
      <c r="E42" s="53"/>
      <c r="F42" s="53"/>
      <c r="G42" s="59">
        <f>D40*60/MINUTE(G41)</f>
        <v>36.115384615384613</v>
      </c>
      <c r="H42" s="53"/>
      <c r="I42" s="55"/>
      <c r="J42" s="55" t="s">
        <v>48</v>
      </c>
      <c r="K42" s="55"/>
      <c r="L42" s="53"/>
      <c r="M42" s="98">
        <f>N15*60/MINUTE(M41)</f>
        <v>36.115384615384613</v>
      </c>
      <c r="N42" s="53"/>
      <c r="O42" s="53"/>
      <c r="P42" s="53"/>
      <c r="Q42" s="100"/>
    </row>
    <row r="43" spans="3:17" ht="12.75" customHeight="1">
      <c r="C43" s="101"/>
      <c r="D43" s="102"/>
      <c r="E43" s="102"/>
      <c r="F43" s="102"/>
      <c r="G43" s="64">
        <v>45</v>
      </c>
      <c r="H43" s="102"/>
      <c r="I43" s="61"/>
      <c r="J43" s="61" t="s">
        <v>49</v>
      </c>
      <c r="K43" s="61"/>
      <c r="L43" s="102"/>
      <c r="M43" s="64">
        <v>45</v>
      </c>
      <c r="N43" s="102"/>
      <c r="O43" s="102"/>
      <c r="P43" s="102"/>
      <c r="Q43" s="104"/>
    </row>
    <row r="44" spans="3:17" ht="12.75" customHeight="1">
      <c r="J44" s="17"/>
    </row>
    <row r="45" spans="3:17" ht="12.75" customHeight="1">
      <c r="C45" s="1" t="s">
        <v>50</v>
      </c>
      <c r="D45" s="2"/>
      <c r="E45" s="3"/>
      <c r="J45" s="17"/>
      <c r="K45" s="69"/>
    </row>
    <row r="46" spans="3:17" ht="12.75" customHeight="1">
      <c r="C46" s="1" t="s">
        <v>51</v>
      </c>
      <c r="D46" s="2"/>
      <c r="E46" s="3"/>
      <c r="K46" s="69"/>
    </row>
    <row r="47" spans="3:17" ht="12.75" customHeight="1">
      <c r="D47" s="2"/>
      <c r="E47" s="3"/>
      <c r="K47" s="69"/>
    </row>
    <row r="48" spans="3:17" ht="12.75" customHeight="1">
      <c r="C48" s="1" t="s">
        <v>52</v>
      </c>
      <c r="D48" s="2"/>
      <c r="E48" s="3"/>
      <c r="I48" s="69"/>
      <c r="J48" s="10"/>
      <c r="K48" s="69"/>
    </row>
    <row r="49" spans="3:11" ht="12.75" customHeight="1">
      <c r="C49" s="1" t="s">
        <v>53</v>
      </c>
      <c r="D49" s="2"/>
      <c r="E49" s="3"/>
      <c r="I49" s="69"/>
      <c r="J49" s="10"/>
      <c r="K49" s="69"/>
    </row>
    <row r="50" spans="3:11" ht="12.75" customHeight="1">
      <c r="C50" s="1" t="s">
        <v>54</v>
      </c>
      <c r="D50" s="2"/>
      <c r="E50" s="3"/>
      <c r="I50" s="69"/>
      <c r="J50" s="10"/>
      <c r="K50" s="69"/>
    </row>
    <row r="51" spans="3:11" ht="12.75" customHeight="1">
      <c r="D51" s="2"/>
      <c r="E51" s="3"/>
      <c r="I51" s="69"/>
      <c r="J51" s="10"/>
      <c r="K51" s="69"/>
    </row>
    <row r="52" spans="3:11" ht="12.75" customHeight="1">
      <c r="C52" s="1" t="s">
        <v>55</v>
      </c>
      <c r="D52" s="2"/>
      <c r="E52" s="3"/>
      <c r="I52" s="69"/>
      <c r="J52" s="10"/>
      <c r="K52" s="69"/>
    </row>
  </sheetData>
  <mergeCells count="15">
    <mergeCell ref="D13:H13"/>
    <mergeCell ref="I13:K13"/>
    <mergeCell ref="L13:P13"/>
    <mergeCell ref="C16:C40"/>
    <mergeCell ref="Q16:Q40"/>
    <mergeCell ref="C12:C14"/>
    <mergeCell ref="D12:H12"/>
    <mergeCell ref="I12:K12"/>
    <mergeCell ref="L12:P12"/>
    <mergeCell ref="Q12:Q14"/>
    <mergeCell ref="C1:H6"/>
    <mergeCell ref="I1:J6"/>
    <mergeCell ref="K1:M6"/>
    <mergeCell ref="N1:Q6"/>
    <mergeCell ref="C11:Q11"/>
  </mergeCells>
  <printOptions horizontalCentered="1"/>
  <pageMargins left="0.25000000000000006" right="0.25000000000000006" top="1.4389763779527558" bottom="1.4389763779527558" header="1.045275590551181" footer="1.045275590551181"/>
  <pageSetup paperSize="0" fitToWidth="0" fitToHeight="0" pageOrder="overThenDown" orientation="landscape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1069-542D-4AAC-A5B6-BE129F47B99E}">
  <dimension ref="A1:BL52"/>
  <sheetViews>
    <sheetView workbookViewId="0"/>
  </sheetViews>
  <sheetFormatPr defaultRowHeight="12.75" customHeight="1"/>
  <cols>
    <col min="1" max="1" width="3" style="1" customWidth="1"/>
    <col min="2" max="2" width="4.125" style="1" customWidth="1"/>
    <col min="3" max="3" width="3" style="1" customWidth="1"/>
    <col min="4" max="5" width="4.25" style="1" customWidth="1"/>
    <col min="6" max="6" width="6.75" style="3" customWidth="1"/>
    <col min="7" max="7" width="6.5" style="3" customWidth="1"/>
    <col min="8" max="8" width="6.75" style="3" customWidth="1"/>
    <col min="9" max="9" width="3.875" style="4" customWidth="1"/>
    <col min="10" max="10" width="29.875" style="1" customWidth="1"/>
    <col min="11" max="11" width="5" style="4" customWidth="1"/>
    <col min="12" max="12" width="6.5" style="3" customWidth="1"/>
    <col min="13" max="13" width="7" style="3" customWidth="1"/>
    <col min="14" max="15" width="4.75" style="1" customWidth="1"/>
    <col min="16" max="16" width="6.875" style="1" customWidth="1"/>
    <col min="17" max="17" width="3" style="1" customWidth="1"/>
    <col min="18" max="64" width="8.375" style="1" customWidth="1"/>
    <col min="65" max="1023" width="8.375" customWidth="1"/>
    <col min="1024" max="1024" width="9" customWidth="1"/>
  </cols>
  <sheetData>
    <row r="1" spans="1:17" ht="12.75" customHeight="1">
      <c r="A1" s="14"/>
      <c r="B1" s="66"/>
      <c r="C1" s="517" t="s">
        <v>0</v>
      </c>
      <c r="D1" s="517"/>
      <c r="E1" s="517"/>
      <c r="F1" s="517"/>
      <c r="G1" s="517"/>
      <c r="H1" s="517"/>
      <c r="I1" s="518" t="s">
        <v>56</v>
      </c>
      <c r="J1" s="518"/>
      <c r="K1" s="511"/>
      <c r="L1" s="511"/>
      <c r="M1" s="511"/>
      <c r="N1" s="522" t="s">
        <v>2</v>
      </c>
      <c r="O1" s="522"/>
      <c r="P1" s="522"/>
      <c r="Q1" s="522"/>
    </row>
    <row r="2" spans="1:17" ht="12.75" customHeight="1">
      <c r="A2" s="14"/>
      <c r="B2" s="2"/>
      <c r="C2" s="517"/>
      <c r="D2" s="517"/>
      <c r="E2" s="517"/>
      <c r="F2" s="517"/>
      <c r="G2" s="517"/>
      <c r="H2" s="517"/>
      <c r="I2" s="518"/>
      <c r="J2" s="518"/>
      <c r="K2" s="511"/>
      <c r="L2" s="511"/>
      <c r="M2" s="511"/>
      <c r="N2" s="522"/>
      <c r="O2" s="522"/>
      <c r="P2" s="522"/>
      <c r="Q2" s="522"/>
    </row>
    <row r="3" spans="1:17" ht="12.75" customHeight="1">
      <c r="A3" s="14"/>
      <c r="B3" s="2"/>
      <c r="C3" s="517"/>
      <c r="D3" s="517"/>
      <c r="E3" s="517"/>
      <c r="F3" s="517"/>
      <c r="G3" s="517"/>
      <c r="H3" s="517"/>
      <c r="I3" s="518"/>
      <c r="J3" s="518"/>
      <c r="K3" s="511"/>
      <c r="L3" s="511"/>
      <c r="M3" s="511"/>
      <c r="N3" s="522"/>
      <c r="O3" s="522"/>
      <c r="P3" s="522"/>
      <c r="Q3" s="522"/>
    </row>
    <row r="4" spans="1:17" ht="12.75" customHeight="1">
      <c r="A4" s="14"/>
      <c r="B4" s="2"/>
      <c r="C4" s="517"/>
      <c r="D4" s="517"/>
      <c r="E4" s="517"/>
      <c r="F4" s="517"/>
      <c r="G4" s="517"/>
      <c r="H4" s="517"/>
      <c r="I4" s="518"/>
      <c r="J4" s="518"/>
      <c r="K4" s="511"/>
      <c r="L4" s="511"/>
      <c r="M4" s="511"/>
      <c r="N4" s="522"/>
      <c r="O4" s="522"/>
      <c r="P4" s="522"/>
      <c r="Q4" s="522"/>
    </row>
    <row r="5" spans="1:17" ht="16.5" customHeight="1">
      <c r="A5" s="14"/>
      <c r="B5" s="2"/>
      <c r="C5" s="517"/>
      <c r="D5" s="517"/>
      <c r="E5" s="517"/>
      <c r="F5" s="517"/>
      <c r="G5" s="517"/>
      <c r="H5" s="517"/>
      <c r="I5" s="518"/>
      <c r="J5" s="518"/>
      <c r="K5" s="511"/>
      <c r="L5" s="511"/>
      <c r="M5" s="511"/>
      <c r="N5" s="522"/>
      <c r="O5" s="522"/>
      <c r="P5" s="522"/>
      <c r="Q5" s="522"/>
    </row>
    <row r="6" spans="1:17" ht="16.5" customHeight="1">
      <c r="A6" s="14"/>
      <c r="B6" s="2"/>
      <c r="C6" s="517"/>
      <c r="D6" s="517"/>
      <c r="E6" s="517"/>
      <c r="F6" s="517"/>
      <c r="G6" s="517"/>
      <c r="H6" s="517"/>
      <c r="I6" s="518"/>
      <c r="J6" s="518"/>
      <c r="K6" s="511"/>
      <c r="L6" s="511"/>
      <c r="M6" s="511"/>
      <c r="N6" s="522"/>
      <c r="O6" s="522"/>
      <c r="P6" s="522"/>
      <c r="Q6" s="522"/>
    </row>
    <row r="7" spans="1:17" s="22" customFormat="1" ht="12" customHeight="1">
      <c r="A7" s="67"/>
      <c r="B7" s="1"/>
      <c r="C7" s="9"/>
      <c r="D7" s="3"/>
      <c r="E7" s="3"/>
      <c r="F7" s="68"/>
      <c r="G7" s="68"/>
      <c r="H7" s="68"/>
      <c r="I7" s="68"/>
      <c r="J7" s="68"/>
      <c r="K7" s="68"/>
      <c r="L7" s="3"/>
      <c r="M7" s="3"/>
      <c r="N7" s="1"/>
      <c r="O7" s="1"/>
      <c r="P7" s="1"/>
      <c r="Q7" s="1"/>
    </row>
    <row r="8" spans="1:17" s="2" customFormat="1" ht="13.5" customHeight="1">
      <c r="A8" s="1"/>
      <c r="C8" s="1" t="s">
        <v>3</v>
      </c>
      <c r="D8" s="3"/>
      <c r="E8" s="3"/>
      <c r="F8" s="10"/>
      <c r="G8" s="10"/>
      <c r="H8" s="10"/>
      <c r="I8" s="10"/>
      <c r="J8" s="10"/>
      <c r="K8" s="69"/>
      <c r="L8" s="12"/>
      <c r="M8" s="3"/>
      <c r="N8" s="1"/>
      <c r="O8" s="1"/>
      <c r="P8" s="1"/>
      <c r="Q8" s="1"/>
    </row>
    <row r="9" spans="1:17" s="2" customFormat="1" ht="16.5" customHeight="1">
      <c r="A9" s="1"/>
      <c r="C9" s="1" t="s">
        <v>4</v>
      </c>
      <c r="D9" s="3"/>
      <c r="E9" s="3"/>
      <c r="F9" s="10"/>
      <c r="G9" s="10"/>
      <c r="H9" s="10"/>
      <c r="I9" s="10"/>
      <c r="J9" s="10"/>
      <c r="K9" s="10"/>
      <c r="L9" s="13"/>
      <c r="M9" s="3"/>
      <c r="N9" s="1"/>
      <c r="O9" s="1"/>
      <c r="P9" s="1"/>
      <c r="Q9" s="1"/>
    </row>
    <row r="10" spans="1:17" ht="16.5" customHeight="1">
      <c r="C10" s="2"/>
      <c r="D10" s="3"/>
      <c r="E10" s="3"/>
      <c r="H10" s="10"/>
      <c r="I10" s="69"/>
      <c r="J10" s="10"/>
      <c r="K10" s="3"/>
    </row>
    <row r="11" spans="1:17" ht="16.5" customHeight="1">
      <c r="C11" s="510" t="s">
        <v>102</v>
      </c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</row>
    <row r="12" spans="1:17" ht="16.5" customHeight="1" thickBot="1">
      <c r="C12" s="523"/>
      <c r="D12" s="514">
        <v>5001</v>
      </c>
      <c r="E12" s="514"/>
      <c r="F12" s="514"/>
      <c r="G12" s="514"/>
      <c r="H12" s="514"/>
      <c r="I12" s="524" t="s">
        <v>7</v>
      </c>
      <c r="J12" s="524"/>
      <c r="K12" s="524"/>
      <c r="L12" s="513">
        <v>5002</v>
      </c>
      <c r="M12" s="513"/>
      <c r="N12" s="513"/>
      <c r="O12" s="513"/>
      <c r="P12" s="513"/>
      <c r="Q12" s="523"/>
    </row>
    <row r="13" spans="1:17" ht="16.5" customHeight="1" thickTop="1" thickBot="1">
      <c r="C13" s="523"/>
      <c r="D13" s="520" t="s">
        <v>9</v>
      </c>
      <c r="E13" s="520"/>
      <c r="F13" s="520"/>
      <c r="G13" s="520"/>
      <c r="H13" s="520"/>
      <c r="I13" s="525" t="s">
        <v>10</v>
      </c>
      <c r="J13" s="525"/>
      <c r="K13" s="525"/>
      <c r="L13" s="519" t="s">
        <v>9</v>
      </c>
      <c r="M13" s="519"/>
      <c r="N13" s="519"/>
      <c r="O13" s="519"/>
      <c r="P13" s="519"/>
      <c r="Q13" s="523"/>
    </row>
    <row r="14" spans="1:17" ht="16.5" customHeight="1" thickTop="1" thickBot="1">
      <c r="C14" s="523"/>
      <c r="D14" s="70" t="s">
        <v>8</v>
      </c>
      <c r="E14" s="70" t="s">
        <v>6</v>
      </c>
      <c r="F14" s="26" t="s">
        <v>11</v>
      </c>
      <c r="G14" s="25" t="s">
        <v>12</v>
      </c>
      <c r="H14" s="25" t="s">
        <v>58</v>
      </c>
      <c r="I14" s="28" t="s">
        <v>14</v>
      </c>
      <c r="J14" s="29" t="s">
        <v>15</v>
      </c>
      <c r="K14" s="28" t="s">
        <v>14</v>
      </c>
      <c r="L14" s="71" t="s">
        <v>11</v>
      </c>
      <c r="M14" s="25" t="s">
        <v>12</v>
      </c>
      <c r="N14" s="70" t="s">
        <v>8</v>
      </c>
      <c r="O14" s="70" t="s">
        <v>6</v>
      </c>
      <c r="P14" s="29" t="s">
        <v>58</v>
      </c>
      <c r="Q14" s="523"/>
    </row>
    <row r="15" spans="1:17" ht="16.5" customHeight="1" thickTop="1" thickBot="1">
      <c r="C15" s="47"/>
      <c r="D15" s="73">
        <v>0</v>
      </c>
      <c r="E15" s="30">
        <v>0.6</v>
      </c>
      <c r="F15" s="45">
        <v>0.28472222222222221</v>
      </c>
      <c r="G15" s="74">
        <v>1.3888888888888887E-3</v>
      </c>
      <c r="H15" s="32" t="s">
        <v>17</v>
      </c>
      <c r="I15" s="75" t="s">
        <v>18</v>
      </c>
      <c r="J15" s="47" t="s">
        <v>60</v>
      </c>
      <c r="K15" s="76" t="s">
        <v>61</v>
      </c>
      <c r="L15" s="40">
        <f t="shared" ref="L15:L39" si="0">L16+M16</f>
        <v>0.59930555555555542</v>
      </c>
      <c r="M15" s="27" t="s">
        <v>16</v>
      </c>
      <c r="N15" s="39">
        <v>32.299999999999997</v>
      </c>
      <c r="O15" s="77" t="s">
        <v>16</v>
      </c>
      <c r="P15" s="30" t="s">
        <v>16</v>
      </c>
      <c r="Q15" s="79"/>
    </row>
    <row r="16" spans="1:17" ht="16.5" customHeight="1" thickTop="1" thickBot="1">
      <c r="C16" s="521"/>
      <c r="D16" s="39">
        <v>0.6</v>
      </c>
      <c r="E16" s="39">
        <v>4.5999999999999996</v>
      </c>
      <c r="F16" s="40">
        <f t="shared" ref="F16:F40" si="1">F15+G15</f>
        <v>0.28611111111111109</v>
      </c>
      <c r="G16" s="40">
        <v>4.1666666666666666E-3</v>
      </c>
      <c r="H16" s="40" t="s">
        <v>20</v>
      </c>
      <c r="I16" s="80" t="s">
        <v>21</v>
      </c>
      <c r="J16" s="39" t="s">
        <v>62</v>
      </c>
      <c r="K16" s="76" t="s">
        <v>63</v>
      </c>
      <c r="L16" s="40">
        <f t="shared" si="0"/>
        <v>0.59791666666666654</v>
      </c>
      <c r="M16" s="40">
        <v>1.3888888888888887E-3</v>
      </c>
      <c r="N16" s="39">
        <v>31.7</v>
      </c>
      <c r="O16" s="39">
        <v>0.6</v>
      </c>
      <c r="P16" s="39" t="s">
        <v>16</v>
      </c>
      <c r="Q16" s="521"/>
    </row>
    <row r="17" spans="2:17" ht="16.5" customHeight="1" thickTop="1" thickBot="1">
      <c r="C17" s="521"/>
      <c r="D17" s="39">
        <v>5.2</v>
      </c>
      <c r="E17" s="39">
        <v>1.1000000000000001</v>
      </c>
      <c r="F17" s="40">
        <f t="shared" si="1"/>
        <v>0.29027777777777775</v>
      </c>
      <c r="G17" s="40">
        <v>1.3888888888888887E-3</v>
      </c>
      <c r="H17" s="40" t="str">
        <f t="shared" ref="H17:H37" si="2">IF(B17&gt;3,"licz"," |")</f>
        <v xml:space="preserve"> |</v>
      </c>
      <c r="I17" s="82" t="s">
        <v>23</v>
      </c>
      <c r="J17" s="8" t="s">
        <v>64</v>
      </c>
      <c r="K17" s="76" t="s">
        <v>65</v>
      </c>
      <c r="L17" s="40">
        <f t="shared" si="0"/>
        <v>0.59374999999999989</v>
      </c>
      <c r="M17" s="27">
        <f t="shared" ref="M17:M23" si="3">G16</f>
        <v>4.1666666666666666E-3</v>
      </c>
      <c r="N17" s="39">
        <v>27.1</v>
      </c>
      <c r="O17" s="39">
        <v>4.5999999999999996</v>
      </c>
      <c r="P17" s="39" t="s">
        <v>20</v>
      </c>
      <c r="Q17" s="521"/>
    </row>
    <row r="18" spans="2:17" ht="16.5" customHeight="1" thickTop="1" thickBot="1">
      <c r="B18" s="83"/>
      <c r="C18" s="521"/>
      <c r="D18" s="39">
        <v>6.3</v>
      </c>
      <c r="E18" s="39">
        <v>1</v>
      </c>
      <c r="F18" s="40">
        <f t="shared" si="1"/>
        <v>0.29166666666666663</v>
      </c>
      <c r="G18" s="40">
        <v>1.3888888888888887E-3</v>
      </c>
      <c r="H18" s="40" t="str">
        <f t="shared" si="2"/>
        <v xml:space="preserve"> |</v>
      </c>
      <c r="I18" s="75" t="s">
        <v>25</v>
      </c>
      <c r="J18" s="8" t="s">
        <v>66</v>
      </c>
      <c r="K18" s="76" t="s">
        <v>67</v>
      </c>
      <c r="L18" s="40">
        <f t="shared" si="0"/>
        <v>0.59236111111111101</v>
      </c>
      <c r="M18" s="27">
        <f t="shared" si="3"/>
        <v>1.3888888888888887E-3</v>
      </c>
      <c r="N18" s="39">
        <v>26</v>
      </c>
      <c r="O18" s="39">
        <v>1.1000000000000001</v>
      </c>
      <c r="P18" s="39" t="s">
        <v>16</v>
      </c>
      <c r="Q18" s="521"/>
    </row>
    <row r="19" spans="2:17" ht="16.5" customHeight="1" thickTop="1" thickBot="1">
      <c r="B19" s="83"/>
      <c r="C19" s="521"/>
      <c r="D19" s="39">
        <v>7.3</v>
      </c>
      <c r="E19" s="39">
        <v>1</v>
      </c>
      <c r="F19" s="40">
        <f t="shared" si="1"/>
        <v>0.29305555555555551</v>
      </c>
      <c r="G19" s="40">
        <v>6.9444444444444436E-4</v>
      </c>
      <c r="H19" s="40" t="str">
        <f t="shared" si="2"/>
        <v xml:space="preserve"> |</v>
      </c>
      <c r="I19" s="80" t="s">
        <v>28</v>
      </c>
      <c r="J19" s="8" t="s">
        <v>68</v>
      </c>
      <c r="K19" s="76" t="s">
        <v>69</v>
      </c>
      <c r="L19" s="40">
        <f t="shared" si="0"/>
        <v>0.59097222222222212</v>
      </c>
      <c r="M19" s="27">
        <f t="shared" si="3"/>
        <v>1.3888888888888887E-3</v>
      </c>
      <c r="N19" s="39">
        <v>25</v>
      </c>
      <c r="O19" s="39">
        <v>1</v>
      </c>
      <c r="P19" s="39" t="s">
        <v>16</v>
      </c>
      <c r="Q19" s="521"/>
    </row>
    <row r="20" spans="2:17" ht="16.5" customHeight="1" thickTop="1" thickBot="1">
      <c r="C20" s="521"/>
      <c r="D20" s="39">
        <v>8.3000000000000007</v>
      </c>
      <c r="E20" s="39">
        <v>1.2</v>
      </c>
      <c r="F20" s="40">
        <f t="shared" si="1"/>
        <v>0.29374999999999996</v>
      </c>
      <c r="G20" s="40">
        <v>1.3888888888888887E-3</v>
      </c>
      <c r="H20" s="40" t="str">
        <f t="shared" si="2"/>
        <v xml:space="preserve"> |</v>
      </c>
      <c r="I20" s="82" t="s">
        <v>30</v>
      </c>
      <c r="J20" s="8" t="s">
        <v>70</v>
      </c>
      <c r="K20" s="76" t="s">
        <v>71</v>
      </c>
      <c r="L20" s="40">
        <f t="shared" si="0"/>
        <v>0.59027777777777768</v>
      </c>
      <c r="M20" s="27">
        <f t="shared" si="3"/>
        <v>6.9444444444444436E-4</v>
      </c>
      <c r="N20" s="39">
        <v>24</v>
      </c>
      <c r="O20" s="39">
        <v>1</v>
      </c>
      <c r="P20" s="39" t="s">
        <v>16</v>
      </c>
      <c r="Q20" s="521"/>
    </row>
    <row r="21" spans="2:17" ht="16.5" customHeight="1" thickTop="1" thickBot="1">
      <c r="C21" s="521"/>
      <c r="D21" s="39">
        <v>9.5</v>
      </c>
      <c r="E21" s="39">
        <v>1.5</v>
      </c>
      <c r="F21" s="40">
        <f t="shared" si="1"/>
        <v>0.29513888888888884</v>
      </c>
      <c r="G21" s="40">
        <v>1.3888888888888887E-3</v>
      </c>
      <c r="H21" s="40" t="str">
        <f t="shared" si="2"/>
        <v xml:space="preserve"> |</v>
      </c>
      <c r="I21" s="75" t="s">
        <v>32</v>
      </c>
      <c r="J21" s="8" t="s">
        <v>72</v>
      </c>
      <c r="K21" s="76" t="s">
        <v>73</v>
      </c>
      <c r="L21" s="40">
        <f t="shared" si="0"/>
        <v>0.5888888888888888</v>
      </c>
      <c r="M21" s="27">
        <f t="shared" si="3"/>
        <v>1.3888888888888887E-3</v>
      </c>
      <c r="N21" s="39">
        <v>22.8</v>
      </c>
      <c r="O21" s="39">
        <v>1.2</v>
      </c>
      <c r="P21" s="39" t="s">
        <v>16</v>
      </c>
      <c r="Q21" s="521"/>
    </row>
    <row r="22" spans="2:17" ht="16.5" customHeight="1" thickTop="1" thickBot="1">
      <c r="C22" s="521"/>
      <c r="D22" s="39">
        <v>11</v>
      </c>
      <c r="E22" s="39">
        <v>1.6</v>
      </c>
      <c r="F22" s="40">
        <f t="shared" si="1"/>
        <v>0.29652777777777772</v>
      </c>
      <c r="G22" s="40">
        <v>1.3888888888888887E-3</v>
      </c>
      <c r="H22" s="40" t="str">
        <f t="shared" si="2"/>
        <v xml:space="preserve"> |</v>
      </c>
      <c r="I22" s="80" t="s">
        <v>34</v>
      </c>
      <c r="J22" s="8" t="s">
        <v>74</v>
      </c>
      <c r="K22" s="76" t="s">
        <v>75</v>
      </c>
      <c r="L22" s="40">
        <f t="shared" si="0"/>
        <v>0.58749999999999991</v>
      </c>
      <c r="M22" s="27">
        <f t="shared" si="3"/>
        <v>1.3888888888888887E-3</v>
      </c>
      <c r="N22" s="39">
        <v>21.3</v>
      </c>
      <c r="O22" s="39">
        <v>1.5</v>
      </c>
      <c r="P22" s="39" t="s">
        <v>16</v>
      </c>
      <c r="Q22" s="521"/>
    </row>
    <row r="23" spans="2:17" ht="16.5" customHeight="1" thickTop="1" thickBot="1">
      <c r="C23" s="521"/>
      <c r="D23" s="39">
        <v>12.6</v>
      </c>
      <c r="E23" s="39">
        <v>0.9</v>
      </c>
      <c r="F23" s="40">
        <f t="shared" si="1"/>
        <v>0.29791666666666661</v>
      </c>
      <c r="G23" s="40">
        <v>1.3888888888888887E-3</v>
      </c>
      <c r="H23" s="40" t="str">
        <f t="shared" si="2"/>
        <v xml:space="preserve"> |</v>
      </c>
      <c r="I23" s="82" t="s">
        <v>36</v>
      </c>
      <c r="J23" s="8" t="s">
        <v>76</v>
      </c>
      <c r="K23" s="76" t="s">
        <v>77</v>
      </c>
      <c r="L23" s="40">
        <f t="shared" si="0"/>
        <v>0.58611111111111103</v>
      </c>
      <c r="M23" s="27">
        <f t="shared" si="3"/>
        <v>1.3888888888888887E-3</v>
      </c>
      <c r="N23" s="39">
        <v>19.7</v>
      </c>
      <c r="O23" s="39">
        <v>1.6</v>
      </c>
      <c r="P23" s="39" t="s">
        <v>16</v>
      </c>
      <c r="Q23" s="521"/>
    </row>
    <row r="24" spans="2:17" ht="16.5" customHeight="1" thickTop="1" thickBot="1">
      <c r="C24" s="521"/>
      <c r="D24" s="39">
        <v>13.5</v>
      </c>
      <c r="E24" s="39">
        <v>1</v>
      </c>
      <c r="F24" s="40">
        <f t="shared" si="1"/>
        <v>0.29930555555555549</v>
      </c>
      <c r="G24" s="84">
        <v>1.3888888888888887E-3</v>
      </c>
      <c r="H24" s="40" t="str">
        <f t="shared" si="2"/>
        <v xml:space="preserve"> |</v>
      </c>
      <c r="I24" s="75" t="s">
        <v>38</v>
      </c>
      <c r="J24" s="39" t="s">
        <v>78</v>
      </c>
      <c r="K24" s="76" t="s">
        <v>79</v>
      </c>
      <c r="L24" s="41">
        <f t="shared" si="0"/>
        <v>0.58472222222222214</v>
      </c>
      <c r="M24" s="27">
        <v>1.3888888888888887E-3</v>
      </c>
      <c r="N24" s="39">
        <f t="shared" ref="N24:N39" si="4">N25+D25-D24</f>
        <v>18.799999999999997</v>
      </c>
      <c r="O24" s="39">
        <v>0.9</v>
      </c>
      <c r="P24" s="39" t="s">
        <v>17</v>
      </c>
      <c r="Q24" s="521"/>
    </row>
    <row r="25" spans="2:17" ht="16.5" customHeight="1" thickTop="1" thickBot="1">
      <c r="C25" s="521"/>
      <c r="D25" s="85">
        <v>14.5</v>
      </c>
      <c r="E25" s="39">
        <v>1.6</v>
      </c>
      <c r="F25" s="40">
        <f t="shared" si="1"/>
        <v>0.30069444444444438</v>
      </c>
      <c r="G25" s="84">
        <v>1.3888888888888887E-3</v>
      </c>
      <c r="H25" s="40" t="str">
        <f t="shared" si="2"/>
        <v xml:space="preserve"> |</v>
      </c>
      <c r="I25" s="80" t="s">
        <v>40</v>
      </c>
      <c r="J25" s="85" t="s">
        <v>76</v>
      </c>
      <c r="K25" s="76" t="s">
        <v>80</v>
      </c>
      <c r="L25" s="41">
        <f t="shared" si="0"/>
        <v>0.58333333333333326</v>
      </c>
      <c r="M25" s="27">
        <f t="shared" ref="M25:M40" si="5">G24</f>
        <v>1.3888888888888887E-3</v>
      </c>
      <c r="N25" s="39">
        <f t="shared" si="4"/>
        <v>17.799999999999997</v>
      </c>
      <c r="O25" s="39">
        <f t="shared" ref="O25:O40" si="6">N24-N25</f>
        <v>1</v>
      </c>
      <c r="P25" s="39" t="s">
        <v>16</v>
      </c>
      <c r="Q25" s="521"/>
    </row>
    <row r="26" spans="2:17" ht="16.5" customHeight="1" thickTop="1" thickBot="1">
      <c r="C26" s="521"/>
      <c r="D26" s="85">
        <v>16.100000000000001</v>
      </c>
      <c r="E26" s="39">
        <f t="shared" ref="E26:E39" si="7">D27-D26</f>
        <v>0.29999999999999716</v>
      </c>
      <c r="F26" s="40">
        <f t="shared" si="1"/>
        <v>0.30208333333333326</v>
      </c>
      <c r="G26" s="84">
        <v>6.9444444444444436E-4</v>
      </c>
      <c r="H26" s="40" t="str">
        <f t="shared" si="2"/>
        <v xml:space="preserve"> |</v>
      </c>
      <c r="I26" s="82" t="s">
        <v>42</v>
      </c>
      <c r="J26" s="85" t="s">
        <v>74</v>
      </c>
      <c r="K26" s="76" t="s">
        <v>46</v>
      </c>
      <c r="L26" s="41">
        <f t="shared" si="0"/>
        <v>0.58194444444444438</v>
      </c>
      <c r="M26" s="27">
        <f t="shared" si="5"/>
        <v>1.3888888888888887E-3</v>
      </c>
      <c r="N26" s="39">
        <f t="shared" si="4"/>
        <v>16.199999999999996</v>
      </c>
      <c r="O26" s="39">
        <f t="shared" si="6"/>
        <v>1.6000000000000014</v>
      </c>
      <c r="P26" s="39" t="s">
        <v>16</v>
      </c>
      <c r="Q26" s="521"/>
    </row>
    <row r="27" spans="2:17" ht="16.5" customHeight="1" thickTop="1" thickBot="1">
      <c r="C27" s="521"/>
      <c r="D27" s="85">
        <v>16.399999999999999</v>
      </c>
      <c r="E27" s="39">
        <f t="shared" si="7"/>
        <v>1.4000000000000021</v>
      </c>
      <c r="F27" s="40">
        <f t="shared" si="1"/>
        <v>0.3027777777777777</v>
      </c>
      <c r="G27" s="84">
        <v>1.3888888888888887E-3</v>
      </c>
      <c r="H27" s="40" t="str">
        <f t="shared" si="2"/>
        <v xml:space="preserve"> |</v>
      </c>
      <c r="I27" s="75" t="s">
        <v>44</v>
      </c>
      <c r="J27" s="85" t="s">
        <v>81</v>
      </c>
      <c r="K27" s="76" t="s">
        <v>45</v>
      </c>
      <c r="L27" s="41">
        <f t="shared" si="0"/>
        <v>0.58124999999999993</v>
      </c>
      <c r="M27" s="27">
        <f t="shared" si="5"/>
        <v>6.9444444444444436E-4</v>
      </c>
      <c r="N27" s="39">
        <f t="shared" si="4"/>
        <v>15.899999999999999</v>
      </c>
      <c r="O27" s="39">
        <f t="shared" si="6"/>
        <v>0.29999999999999716</v>
      </c>
      <c r="P27" s="39" t="s">
        <v>16</v>
      </c>
      <c r="Q27" s="521"/>
    </row>
    <row r="28" spans="2:17" ht="16.5" customHeight="1" thickTop="1" thickBot="1">
      <c r="C28" s="521"/>
      <c r="D28" s="85">
        <v>17.8</v>
      </c>
      <c r="E28" s="39">
        <f t="shared" si="7"/>
        <v>1</v>
      </c>
      <c r="F28" s="40">
        <f t="shared" si="1"/>
        <v>0.30416666666666659</v>
      </c>
      <c r="G28" s="84">
        <v>6.9444444444444436E-4</v>
      </c>
      <c r="H28" s="40" t="str">
        <f t="shared" si="2"/>
        <v xml:space="preserve"> |</v>
      </c>
      <c r="I28" s="80" t="s">
        <v>45</v>
      </c>
      <c r="J28" s="85" t="s">
        <v>82</v>
      </c>
      <c r="K28" s="76" t="s">
        <v>44</v>
      </c>
      <c r="L28" s="41">
        <f t="shared" si="0"/>
        <v>0.57986111111111105</v>
      </c>
      <c r="M28" s="27">
        <f t="shared" si="5"/>
        <v>1.3888888888888887E-3</v>
      </c>
      <c r="N28" s="39">
        <f t="shared" si="4"/>
        <v>14.499999999999996</v>
      </c>
      <c r="O28" s="39">
        <f t="shared" si="6"/>
        <v>1.4000000000000021</v>
      </c>
      <c r="P28" s="39" t="s">
        <v>16</v>
      </c>
      <c r="Q28" s="521"/>
    </row>
    <row r="29" spans="2:17" ht="16.5" customHeight="1" thickTop="1" thickBot="1">
      <c r="C29" s="521"/>
      <c r="D29" s="85">
        <v>18.8</v>
      </c>
      <c r="E29" s="39">
        <f t="shared" si="7"/>
        <v>1.5</v>
      </c>
      <c r="F29" s="40">
        <f t="shared" si="1"/>
        <v>0.30486111111111103</v>
      </c>
      <c r="G29" s="84">
        <v>1.3888888888888887E-3</v>
      </c>
      <c r="H29" s="40" t="str">
        <f t="shared" si="2"/>
        <v xml:space="preserve"> |</v>
      </c>
      <c r="I29" s="82" t="s">
        <v>46</v>
      </c>
      <c r="J29" s="85" t="s">
        <v>83</v>
      </c>
      <c r="K29" s="76" t="s">
        <v>42</v>
      </c>
      <c r="L29" s="41">
        <f t="shared" si="0"/>
        <v>0.57916666666666661</v>
      </c>
      <c r="M29" s="27">
        <f t="shared" si="5"/>
        <v>6.9444444444444436E-4</v>
      </c>
      <c r="N29" s="39">
        <f t="shared" si="4"/>
        <v>13.499999999999996</v>
      </c>
      <c r="O29" s="39">
        <f t="shared" si="6"/>
        <v>1</v>
      </c>
      <c r="P29" s="39" t="s">
        <v>16</v>
      </c>
      <c r="Q29" s="521"/>
    </row>
    <row r="30" spans="2:17" ht="16.5" customHeight="1" thickTop="1" thickBot="1">
      <c r="C30" s="521"/>
      <c r="D30" s="85">
        <v>20.3</v>
      </c>
      <c r="E30" s="39">
        <f t="shared" si="7"/>
        <v>1.3000000000000007</v>
      </c>
      <c r="F30" s="40">
        <f t="shared" si="1"/>
        <v>0.30624999999999991</v>
      </c>
      <c r="G30" s="84">
        <v>1.3888888888888887E-3</v>
      </c>
      <c r="H30" s="40" t="str">
        <f t="shared" si="2"/>
        <v xml:space="preserve"> |</v>
      </c>
      <c r="I30" s="75" t="s">
        <v>80</v>
      </c>
      <c r="J30" s="85" t="s">
        <v>72</v>
      </c>
      <c r="K30" s="76" t="s">
        <v>40</v>
      </c>
      <c r="L30" s="41">
        <f t="shared" si="0"/>
        <v>0.57777777777777772</v>
      </c>
      <c r="M30" s="27">
        <f t="shared" si="5"/>
        <v>1.3888888888888887E-3</v>
      </c>
      <c r="N30" s="39">
        <f t="shared" si="4"/>
        <v>11.999999999999996</v>
      </c>
      <c r="O30" s="39">
        <f t="shared" si="6"/>
        <v>1.5</v>
      </c>
      <c r="P30" s="39" t="s">
        <v>16</v>
      </c>
      <c r="Q30" s="521"/>
    </row>
    <row r="31" spans="2:17" ht="16.5" customHeight="1" thickTop="1" thickBot="1">
      <c r="C31" s="521"/>
      <c r="D31" s="85">
        <v>21.6</v>
      </c>
      <c r="E31" s="39">
        <f t="shared" si="7"/>
        <v>1</v>
      </c>
      <c r="F31" s="40">
        <f t="shared" si="1"/>
        <v>0.3076388888888888</v>
      </c>
      <c r="G31" s="42">
        <v>1.3888888888888887E-3</v>
      </c>
      <c r="H31" s="40" t="str">
        <f t="shared" si="2"/>
        <v xml:space="preserve"> |</v>
      </c>
      <c r="I31" s="80" t="s">
        <v>79</v>
      </c>
      <c r="J31" s="85" t="s">
        <v>70</v>
      </c>
      <c r="K31" s="76" t="s">
        <v>38</v>
      </c>
      <c r="L31" s="41">
        <f t="shared" si="0"/>
        <v>0.57638888888888884</v>
      </c>
      <c r="M31" s="27">
        <f t="shared" si="5"/>
        <v>1.3888888888888887E-3</v>
      </c>
      <c r="N31" s="39">
        <f t="shared" si="4"/>
        <v>10.699999999999996</v>
      </c>
      <c r="O31" s="39">
        <f t="shared" si="6"/>
        <v>1.3000000000000007</v>
      </c>
      <c r="P31" s="39" t="s">
        <v>16</v>
      </c>
      <c r="Q31" s="521"/>
    </row>
    <row r="32" spans="2:17" ht="16.5" customHeight="1" thickTop="1" thickBot="1">
      <c r="C32" s="521"/>
      <c r="D32" s="85">
        <v>22.6</v>
      </c>
      <c r="E32" s="39">
        <f t="shared" si="7"/>
        <v>1.0999999999999979</v>
      </c>
      <c r="F32" s="40">
        <f t="shared" si="1"/>
        <v>0.30902777777777768</v>
      </c>
      <c r="G32" s="84">
        <v>1.3888888888888887E-3</v>
      </c>
      <c r="H32" s="40" t="str">
        <f t="shared" si="2"/>
        <v xml:space="preserve"> |</v>
      </c>
      <c r="I32" s="82" t="s">
        <v>77</v>
      </c>
      <c r="J32" s="39" t="s">
        <v>68</v>
      </c>
      <c r="K32" s="76" t="s">
        <v>36</v>
      </c>
      <c r="L32" s="41">
        <f t="shared" si="0"/>
        <v>0.57499999999999996</v>
      </c>
      <c r="M32" s="27">
        <f t="shared" si="5"/>
        <v>1.3888888888888887E-3</v>
      </c>
      <c r="N32" s="39">
        <f t="shared" si="4"/>
        <v>9.6999999999999957</v>
      </c>
      <c r="O32" s="39">
        <f t="shared" si="6"/>
        <v>1</v>
      </c>
      <c r="P32" s="39" t="s">
        <v>16</v>
      </c>
      <c r="Q32" s="521"/>
    </row>
    <row r="33" spans="3:17" ht="16.5" customHeight="1" thickTop="1" thickBot="1">
      <c r="C33" s="521"/>
      <c r="D33" s="85">
        <v>23.7</v>
      </c>
      <c r="E33" s="39">
        <f t="shared" si="7"/>
        <v>1</v>
      </c>
      <c r="F33" s="40">
        <f t="shared" si="1"/>
        <v>0.31041666666666656</v>
      </c>
      <c r="G33" s="84">
        <v>1.3888888888888887E-3</v>
      </c>
      <c r="H33" s="40" t="str">
        <f t="shared" si="2"/>
        <v xml:space="preserve"> |</v>
      </c>
      <c r="I33" s="75" t="s">
        <v>75</v>
      </c>
      <c r="J33" s="39" t="s">
        <v>66</v>
      </c>
      <c r="K33" s="76" t="s">
        <v>34</v>
      </c>
      <c r="L33" s="41">
        <f t="shared" si="0"/>
        <v>0.57361111111111107</v>
      </c>
      <c r="M33" s="27">
        <f t="shared" si="5"/>
        <v>1.3888888888888887E-3</v>
      </c>
      <c r="N33" s="39">
        <f t="shared" si="4"/>
        <v>8.5999999999999979</v>
      </c>
      <c r="O33" s="39">
        <f t="shared" si="6"/>
        <v>1.0999999999999979</v>
      </c>
      <c r="P33" s="39" t="s">
        <v>16</v>
      </c>
      <c r="Q33" s="521"/>
    </row>
    <row r="34" spans="3:17" s="53" customFormat="1" ht="16.5" customHeight="1" thickTop="1" thickBot="1">
      <c r="C34" s="521"/>
      <c r="D34" s="86">
        <v>24.7</v>
      </c>
      <c r="E34" s="87">
        <f t="shared" si="7"/>
        <v>0.30000000000000071</v>
      </c>
      <c r="F34" s="40">
        <f t="shared" si="1"/>
        <v>0.31180555555555545</v>
      </c>
      <c r="G34" s="84">
        <v>6.9444444444444436E-4</v>
      </c>
      <c r="H34" s="40" t="str">
        <f t="shared" si="2"/>
        <v xml:space="preserve"> |</v>
      </c>
      <c r="I34" s="80" t="s">
        <v>73</v>
      </c>
      <c r="J34" s="87" t="s">
        <v>64</v>
      </c>
      <c r="K34" s="76" t="s">
        <v>32</v>
      </c>
      <c r="L34" s="41">
        <f t="shared" si="0"/>
        <v>0.57222222222222219</v>
      </c>
      <c r="M34" s="27">
        <f t="shared" si="5"/>
        <v>1.3888888888888887E-3</v>
      </c>
      <c r="N34" s="87">
        <f t="shared" si="4"/>
        <v>7.5999999999999979</v>
      </c>
      <c r="O34" s="87">
        <f t="shared" si="6"/>
        <v>1</v>
      </c>
      <c r="P34" s="87" t="s">
        <v>16</v>
      </c>
      <c r="Q34" s="521"/>
    </row>
    <row r="35" spans="3:17" s="53" customFormat="1" ht="16.5" customHeight="1" thickTop="1" thickBot="1">
      <c r="C35" s="521"/>
      <c r="D35" s="86">
        <v>25</v>
      </c>
      <c r="E35" s="87">
        <f t="shared" si="7"/>
        <v>1.1000000000000014</v>
      </c>
      <c r="F35" s="40">
        <f t="shared" si="1"/>
        <v>0.31249999999999989</v>
      </c>
      <c r="G35" s="84">
        <v>1.3888888888888887E-3</v>
      </c>
      <c r="H35" s="40" t="str">
        <f t="shared" si="2"/>
        <v xml:space="preserve"> |</v>
      </c>
      <c r="I35" s="82" t="s">
        <v>71</v>
      </c>
      <c r="J35" s="87" t="s">
        <v>84</v>
      </c>
      <c r="K35" s="76" t="s">
        <v>30</v>
      </c>
      <c r="L35" s="41">
        <f t="shared" si="0"/>
        <v>0.57152777777777775</v>
      </c>
      <c r="M35" s="27">
        <f t="shared" si="5"/>
        <v>6.9444444444444436E-4</v>
      </c>
      <c r="N35" s="87">
        <f t="shared" si="4"/>
        <v>7.2999999999999972</v>
      </c>
      <c r="O35" s="87">
        <f t="shared" si="6"/>
        <v>0.30000000000000071</v>
      </c>
      <c r="P35" s="87" t="s">
        <v>16</v>
      </c>
      <c r="Q35" s="521"/>
    </row>
    <row r="36" spans="3:17" ht="16.5" customHeight="1" thickTop="1" thickBot="1">
      <c r="C36" s="521"/>
      <c r="D36" s="85">
        <v>26.1</v>
      </c>
      <c r="E36" s="39">
        <f t="shared" si="7"/>
        <v>1.0999999999999979</v>
      </c>
      <c r="F36" s="40">
        <f t="shared" si="1"/>
        <v>0.31388888888888877</v>
      </c>
      <c r="G36" s="84">
        <v>1.3888888888888887E-3</v>
      </c>
      <c r="H36" s="40" t="str">
        <f t="shared" si="2"/>
        <v xml:space="preserve"> |</v>
      </c>
      <c r="I36" s="75" t="s">
        <v>69</v>
      </c>
      <c r="J36" s="39" t="s">
        <v>85</v>
      </c>
      <c r="K36" s="76" t="s">
        <v>28</v>
      </c>
      <c r="L36" s="41">
        <f t="shared" si="0"/>
        <v>0.57013888888888886</v>
      </c>
      <c r="M36" s="27">
        <f t="shared" si="5"/>
        <v>1.3888888888888887E-3</v>
      </c>
      <c r="N36" s="39">
        <f t="shared" si="4"/>
        <v>6.1999999999999957</v>
      </c>
      <c r="O36" s="39">
        <f t="shared" si="6"/>
        <v>1.1000000000000014</v>
      </c>
      <c r="P36" s="39" t="s">
        <v>16</v>
      </c>
      <c r="Q36" s="521"/>
    </row>
    <row r="37" spans="3:17" ht="16.5" customHeight="1" thickTop="1" thickBot="1">
      <c r="C37" s="521"/>
      <c r="D37" s="85">
        <v>27.2</v>
      </c>
      <c r="E37" s="39">
        <f t="shared" si="7"/>
        <v>0.69999999999999929</v>
      </c>
      <c r="F37" s="40">
        <f t="shared" si="1"/>
        <v>0.31527777777777766</v>
      </c>
      <c r="G37" s="84">
        <v>6.9444444444444436E-4</v>
      </c>
      <c r="H37" s="40" t="str">
        <f t="shared" si="2"/>
        <v xml:space="preserve"> |</v>
      </c>
      <c r="I37" s="80" t="s">
        <v>67</v>
      </c>
      <c r="J37" s="39" t="s">
        <v>84</v>
      </c>
      <c r="K37" s="76" t="s">
        <v>25</v>
      </c>
      <c r="L37" s="41">
        <f t="shared" si="0"/>
        <v>0.56874999999999998</v>
      </c>
      <c r="M37" s="27">
        <f t="shared" si="5"/>
        <v>1.3888888888888887E-3</v>
      </c>
      <c r="N37" s="39">
        <f t="shared" si="4"/>
        <v>5.0999999999999979</v>
      </c>
      <c r="O37" s="39">
        <f t="shared" si="6"/>
        <v>1.0999999999999979</v>
      </c>
      <c r="P37" s="39" t="s">
        <v>16</v>
      </c>
      <c r="Q37" s="521"/>
    </row>
    <row r="38" spans="3:17" ht="16.5" customHeight="1" thickTop="1" thickBot="1">
      <c r="C38" s="521"/>
      <c r="D38" s="85">
        <v>27.9</v>
      </c>
      <c r="E38" s="39">
        <f t="shared" si="7"/>
        <v>4</v>
      </c>
      <c r="F38" s="40">
        <f t="shared" si="1"/>
        <v>0.3159722222222221</v>
      </c>
      <c r="G38" s="84">
        <v>4.1666666666666666E-3</v>
      </c>
      <c r="H38" s="40" t="s">
        <v>86</v>
      </c>
      <c r="I38" s="82" t="s">
        <v>65</v>
      </c>
      <c r="J38" s="39" t="s">
        <v>87</v>
      </c>
      <c r="K38" s="76" t="s">
        <v>23</v>
      </c>
      <c r="L38" s="41">
        <f t="shared" si="0"/>
        <v>0.56805555555555554</v>
      </c>
      <c r="M38" s="27">
        <f t="shared" si="5"/>
        <v>6.9444444444444436E-4</v>
      </c>
      <c r="N38" s="39">
        <f t="shared" si="4"/>
        <v>4.3999999999999986</v>
      </c>
      <c r="O38" s="39">
        <f t="shared" si="6"/>
        <v>0.69999999999999929</v>
      </c>
      <c r="P38" s="39" t="s">
        <v>16</v>
      </c>
      <c r="Q38" s="521"/>
    </row>
    <row r="39" spans="3:17" ht="16.5" customHeight="1" thickTop="1" thickBot="1">
      <c r="C39" s="521"/>
      <c r="D39" s="85">
        <v>31.9</v>
      </c>
      <c r="E39" s="8">
        <f t="shared" si="7"/>
        <v>0.39999999999999858</v>
      </c>
      <c r="F39" s="40">
        <f t="shared" si="1"/>
        <v>0.32013888888888875</v>
      </c>
      <c r="G39" s="84">
        <v>1.3888888888888887E-3</v>
      </c>
      <c r="H39" s="40" t="str">
        <f>IF(B39&gt;3,"licz"," |")</f>
        <v xml:space="preserve"> |</v>
      </c>
      <c r="I39" s="75" t="s">
        <v>63</v>
      </c>
      <c r="J39" s="39" t="s">
        <v>62</v>
      </c>
      <c r="K39" s="76" t="s">
        <v>21</v>
      </c>
      <c r="L39" s="41">
        <f t="shared" si="0"/>
        <v>0.56388888888888888</v>
      </c>
      <c r="M39" s="27">
        <f t="shared" si="5"/>
        <v>4.1666666666666666E-3</v>
      </c>
      <c r="N39" s="39">
        <f t="shared" si="4"/>
        <v>0.39999999999999858</v>
      </c>
      <c r="O39" s="127">
        <f t="shared" si="6"/>
        <v>4</v>
      </c>
      <c r="P39" s="40" t="s">
        <v>86</v>
      </c>
      <c r="Q39" s="521"/>
    </row>
    <row r="40" spans="3:17" ht="16.5" customHeight="1" thickTop="1">
      <c r="C40" s="521"/>
      <c r="D40" s="85">
        <v>32.299999999999997</v>
      </c>
      <c r="E40" s="51" t="s">
        <v>16</v>
      </c>
      <c r="F40" s="41">
        <f t="shared" si="1"/>
        <v>0.32152777777777763</v>
      </c>
      <c r="G40" s="27" t="s">
        <v>16</v>
      </c>
      <c r="H40" s="41" t="str">
        <f>IF(B40&gt;3,"licz"," |")</f>
        <v xml:space="preserve"> |</v>
      </c>
      <c r="I40" s="88" t="s">
        <v>61</v>
      </c>
      <c r="J40" s="89" t="s">
        <v>60</v>
      </c>
      <c r="K40" s="76" t="s">
        <v>18</v>
      </c>
      <c r="L40" s="41">
        <v>0.5625</v>
      </c>
      <c r="M40" s="41">
        <f t="shared" si="5"/>
        <v>1.3888888888888887E-3</v>
      </c>
      <c r="N40" s="39">
        <v>0</v>
      </c>
      <c r="O40" s="2">
        <f t="shared" si="6"/>
        <v>0.39999999999999858</v>
      </c>
      <c r="P40" s="39" t="s">
        <v>16</v>
      </c>
      <c r="Q40" s="521"/>
    </row>
    <row r="41" spans="3:17" ht="12.75" customHeight="1">
      <c r="C41" s="90"/>
      <c r="D41" s="91"/>
      <c r="E41" s="91"/>
      <c r="F41" s="92"/>
      <c r="G41" s="41">
        <f>SUM(G$15:G40)</f>
        <v>3.680555555555555E-2</v>
      </c>
      <c r="H41" s="93"/>
      <c r="I41" s="94"/>
      <c r="J41" s="20" t="s">
        <v>47</v>
      </c>
      <c r="K41" s="94"/>
      <c r="L41" s="92"/>
      <c r="M41" s="41">
        <f>SUM(M$15:M40)</f>
        <v>3.680555555555555E-2</v>
      </c>
      <c r="N41" s="91"/>
      <c r="O41" s="91"/>
      <c r="P41" s="91"/>
      <c r="Q41" s="96"/>
    </row>
    <row r="42" spans="3:17" ht="12.75" customHeight="1">
      <c r="C42" s="97"/>
      <c r="D42" s="53"/>
      <c r="E42" s="53"/>
      <c r="F42" s="53"/>
      <c r="G42" s="59">
        <f>D40*60/MINUTE(G41)</f>
        <v>36.566037735849051</v>
      </c>
      <c r="H42" s="53"/>
      <c r="I42" s="55"/>
      <c r="J42" s="55" t="s">
        <v>48</v>
      </c>
      <c r="K42" s="55"/>
      <c r="L42" s="53"/>
      <c r="M42" s="98">
        <v>36.6</v>
      </c>
      <c r="N42" s="53"/>
      <c r="O42" s="53"/>
      <c r="P42" s="53"/>
      <c r="Q42" s="100"/>
    </row>
    <row r="43" spans="3:17" ht="12.75" customHeight="1">
      <c r="C43" s="101"/>
      <c r="D43" s="102"/>
      <c r="E43" s="102"/>
      <c r="F43" s="102"/>
      <c r="G43" s="64">
        <v>45</v>
      </c>
      <c r="H43" s="102"/>
      <c r="I43" s="61"/>
      <c r="J43" s="61" t="s">
        <v>49</v>
      </c>
      <c r="K43" s="61"/>
      <c r="L43" s="102"/>
      <c r="M43" s="64">
        <v>45</v>
      </c>
      <c r="N43" s="102"/>
      <c r="O43" s="102"/>
      <c r="P43" s="102"/>
      <c r="Q43" s="104"/>
    </row>
    <row r="44" spans="3:17" ht="12.75" customHeight="1">
      <c r="J44" s="17"/>
    </row>
    <row r="45" spans="3:17" ht="12.75" customHeight="1">
      <c r="C45" s="1" t="s">
        <v>50</v>
      </c>
      <c r="D45" s="2"/>
      <c r="E45" s="3"/>
      <c r="J45" s="17"/>
      <c r="K45" s="69"/>
    </row>
    <row r="46" spans="3:17" ht="12.75" customHeight="1">
      <c r="C46" s="1" t="s">
        <v>51</v>
      </c>
      <c r="D46" s="2"/>
      <c r="E46" s="3"/>
      <c r="K46" s="69"/>
    </row>
    <row r="47" spans="3:17" ht="12.75" customHeight="1">
      <c r="D47" s="2"/>
      <c r="E47" s="3"/>
      <c r="K47" s="69"/>
    </row>
    <row r="48" spans="3:17" ht="12.75" customHeight="1">
      <c r="C48" s="1" t="s">
        <v>52</v>
      </c>
      <c r="D48" s="2"/>
      <c r="E48" s="3"/>
      <c r="I48" s="69"/>
      <c r="J48" s="10"/>
      <c r="K48" s="69"/>
    </row>
    <row r="49" spans="3:11" ht="12.75" customHeight="1">
      <c r="C49" s="1" t="s">
        <v>53</v>
      </c>
      <c r="D49" s="2"/>
      <c r="E49" s="3"/>
      <c r="I49" s="69"/>
      <c r="J49" s="10"/>
      <c r="K49" s="69"/>
    </row>
    <row r="50" spans="3:11" ht="12.75" customHeight="1">
      <c r="C50" s="1" t="s">
        <v>54</v>
      </c>
      <c r="D50" s="2"/>
      <c r="E50" s="3"/>
      <c r="I50" s="69"/>
      <c r="J50" s="10"/>
      <c r="K50" s="69"/>
    </row>
    <row r="51" spans="3:11" ht="12.75" customHeight="1">
      <c r="D51" s="2"/>
      <c r="E51" s="3"/>
      <c r="I51" s="69"/>
      <c r="J51" s="10"/>
      <c r="K51" s="69"/>
    </row>
    <row r="52" spans="3:11" ht="12.75" customHeight="1">
      <c r="C52" s="1" t="s">
        <v>55</v>
      </c>
      <c r="D52" s="2"/>
      <c r="E52" s="3"/>
      <c r="I52" s="69"/>
      <c r="J52" s="10"/>
      <c r="K52" s="69"/>
    </row>
  </sheetData>
  <mergeCells count="15">
    <mergeCell ref="D13:H13"/>
    <mergeCell ref="I13:K13"/>
    <mergeCell ref="L13:P13"/>
    <mergeCell ref="C16:C40"/>
    <mergeCell ref="Q16:Q40"/>
    <mergeCell ref="C12:C14"/>
    <mergeCell ref="D12:H12"/>
    <mergeCell ref="I12:K12"/>
    <mergeCell ref="L12:P12"/>
    <mergeCell ref="Q12:Q14"/>
    <mergeCell ref="C1:H6"/>
    <mergeCell ref="I1:J6"/>
    <mergeCell ref="K1:M6"/>
    <mergeCell ref="N1:Q6"/>
    <mergeCell ref="C11:Q11"/>
  </mergeCells>
  <printOptions horizontalCentered="1"/>
  <pageMargins left="0.25000000000000006" right="0.25000000000000006" top="1.4389763779527558" bottom="1.4389763779527558" header="1.045275590551181" footer="1.045275590551181"/>
  <pageSetup paperSize="0" fitToWidth="0" fitToHeight="0" pageOrder="overThenDown" orientation="landscape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DF75D-9A8E-4236-A152-7A795F620722}">
  <dimension ref="A1:BL44"/>
  <sheetViews>
    <sheetView workbookViewId="0"/>
  </sheetViews>
  <sheetFormatPr defaultRowHeight="12.75" customHeight="1"/>
  <cols>
    <col min="1" max="2" width="3" style="1" customWidth="1"/>
    <col min="3" max="3" width="3.75" style="1" customWidth="1"/>
    <col min="4" max="4" width="4.25" style="2" customWidth="1"/>
    <col min="5" max="5" width="5.375" style="3" customWidth="1"/>
    <col min="6" max="6" width="5.625" style="3" customWidth="1"/>
    <col min="7" max="7" width="7.875" style="3" customWidth="1"/>
    <col min="8" max="8" width="5.875" style="1" customWidth="1"/>
    <col min="9" max="9" width="6.5" style="4" customWidth="1"/>
    <col min="10" max="10" width="8.25" style="3" customWidth="1"/>
    <col min="11" max="11" width="6.125" style="1" customWidth="1"/>
    <col min="12" max="12" width="6.25" style="1" customWidth="1"/>
    <col min="13" max="13" width="8" style="1" customWidth="1"/>
    <col min="14" max="14" width="6.5" style="1" customWidth="1"/>
    <col min="15" max="15" width="7.75" style="1" customWidth="1"/>
    <col min="16" max="16" width="8" style="1" customWidth="1"/>
    <col min="17" max="17" width="5" style="1" customWidth="1"/>
    <col min="18" max="18" width="30.875" style="1" customWidth="1"/>
    <col min="19" max="64" width="8.375" style="1" customWidth="1"/>
    <col min="65" max="1023" width="8.375" customWidth="1"/>
    <col min="1024" max="1024" width="9" customWidth="1"/>
  </cols>
  <sheetData>
    <row r="1" spans="1:64" ht="12.75" customHeight="1">
      <c r="B1" s="529" t="s">
        <v>103</v>
      </c>
      <c r="C1" s="529"/>
      <c r="D1" s="529"/>
      <c r="E1" s="529"/>
      <c r="F1" s="529"/>
      <c r="G1" s="529"/>
      <c r="H1" s="529"/>
      <c r="I1" s="526" t="s">
        <v>1</v>
      </c>
      <c r="J1" s="526"/>
      <c r="K1" s="526"/>
      <c r="L1" s="526"/>
      <c r="M1" s="526"/>
      <c r="N1" s="526"/>
      <c r="O1" s="511"/>
      <c r="P1" s="511"/>
      <c r="Q1" s="511"/>
      <c r="R1" s="530" t="s">
        <v>104</v>
      </c>
    </row>
    <row r="2" spans="1:64" ht="12.75" customHeight="1">
      <c r="A2" s="14"/>
      <c r="B2" s="529"/>
      <c r="C2" s="529"/>
      <c r="D2" s="529"/>
      <c r="E2" s="529"/>
      <c r="F2" s="529"/>
      <c r="G2" s="529"/>
      <c r="H2" s="529"/>
      <c r="I2" s="526"/>
      <c r="J2" s="526"/>
      <c r="K2" s="526"/>
      <c r="L2" s="526"/>
      <c r="M2" s="526"/>
      <c r="N2" s="526"/>
      <c r="O2" s="511"/>
      <c r="P2" s="511"/>
      <c r="Q2" s="511"/>
      <c r="R2" s="530"/>
    </row>
    <row r="3" spans="1:64" ht="12.75" customHeight="1">
      <c r="A3" s="14"/>
      <c r="B3" s="529"/>
      <c r="C3" s="529"/>
      <c r="D3" s="529"/>
      <c r="E3" s="529"/>
      <c r="F3" s="529"/>
      <c r="G3" s="529"/>
      <c r="H3" s="529"/>
      <c r="I3" s="526"/>
      <c r="J3" s="526"/>
      <c r="K3" s="526"/>
      <c r="L3" s="526"/>
      <c r="M3" s="526"/>
      <c r="N3" s="526"/>
      <c r="O3" s="511"/>
      <c r="P3" s="511"/>
      <c r="Q3" s="511"/>
      <c r="R3" s="530"/>
    </row>
    <row r="4" spans="1:64" ht="12.75" customHeight="1">
      <c r="A4" s="14"/>
      <c r="B4" s="529"/>
      <c r="C4" s="529"/>
      <c r="D4" s="529"/>
      <c r="E4" s="529"/>
      <c r="F4" s="529"/>
      <c r="G4" s="529"/>
      <c r="H4" s="529"/>
      <c r="I4" s="526"/>
      <c r="J4" s="526"/>
      <c r="K4" s="526"/>
      <c r="L4" s="526"/>
      <c r="M4" s="526"/>
      <c r="N4" s="526"/>
      <c r="O4" s="511"/>
      <c r="P4" s="511"/>
      <c r="Q4" s="511"/>
      <c r="R4" s="530"/>
    </row>
    <row r="5" spans="1:64" ht="12.75" customHeight="1">
      <c r="A5" s="14"/>
      <c r="B5" s="529"/>
      <c r="C5" s="529"/>
      <c r="D5" s="529"/>
      <c r="E5" s="529"/>
      <c r="F5" s="529"/>
      <c r="G5" s="529"/>
      <c r="H5" s="529"/>
      <c r="I5" s="526"/>
      <c r="J5" s="526"/>
      <c r="K5" s="526"/>
      <c r="L5" s="526"/>
      <c r="M5" s="526"/>
      <c r="N5" s="526"/>
      <c r="O5" s="511"/>
      <c r="P5" s="511"/>
      <c r="Q5" s="511"/>
      <c r="R5" s="530"/>
    </row>
    <row r="6" spans="1:64" ht="12.75" customHeight="1">
      <c r="A6" s="14"/>
      <c r="B6" s="529"/>
      <c r="C6" s="529"/>
      <c r="D6" s="529"/>
      <c r="E6" s="529"/>
      <c r="F6" s="529"/>
      <c r="G6" s="529"/>
      <c r="H6" s="529"/>
      <c r="I6" s="526"/>
      <c r="J6" s="526"/>
      <c r="K6" s="526"/>
      <c r="L6" s="526"/>
      <c r="M6" s="526"/>
      <c r="N6" s="526"/>
      <c r="O6" s="511"/>
      <c r="P6" s="511"/>
      <c r="Q6" s="511"/>
      <c r="R6" s="530"/>
    </row>
    <row r="7" spans="1:64" ht="12.75" customHeight="1">
      <c r="A7" s="14"/>
      <c r="B7" s="529"/>
      <c r="C7" s="529"/>
      <c r="D7" s="529"/>
      <c r="E7" s="529"/>
      <c r="F7" s="529"/>
      <c r="G7" s="529"/>
      <c r="H7" s="529"/>
      <c r="I7" s="526"/>
      <c r="J7" s="526"/>
      <c r="K7" s="526"/>
      <c r="L7" s="526"/>
      <c r="M7" s="526"/>
      <c r="N7" s="526"/>
      <c r="O7" s="511"/>
      <c r="P7" s="511"/>
      <c r="Q7" s="511"/>
      <c r="R7" s="530"/>
    </row>
    <row r="8" spans="1:64" ht="12.75" customHeight="1">
      <c r="A8" s="67"/>
      <c r="D8" s="9"/>
      <c r="F8" s="10"/>
      <c r="G8" s="10"/>
      <c r="H8" s="10"/>
      <c r="J8" s="10"/>
      <c r="K8" s="10"/>
    </row>
    <row r="9" spans="1:64" ht="14.25" customHeight="1">
      <c r="B9" s="11" t="s">
        <v>3</v>
      </c>
      <c r="F9" s="10"/>
      <c r="G9" s="10"/>
      <c r="H9" s="10"/>
      <c r="J9" s="10"/>
      <c r="L9" s="12"/>
    </row>
    <row r="10" spans="1:64" ht="14.25" customHeight="1">
      <c r="B10" s="1" t="s">
        <v>4</v>
      </c>
      <c r="D10" s="9"/>
      <c r="F10" s="10"/>
      <c r="G10" s="10"/>
      <c r="H10" s="10"/>
      <c r="J10" s="10"/>
      <c r="K10" s="10"/>
      <c r="L10" s="67"/>
    </row>
    <row r="11" spans="1:64" ht="12.75" customHeight="1">
      <c r="H11" s="10"/>
      <c r="I11" s="69"/>
      <c r="J11" s="10"/>
      <c r="K11" s="3"/>
      <c r="L11" s="3"/>
    </row>
    <row r="12" spans="1:64" ht="12.75" customHeight="1">
      <c r="B12" s="14"/>
      <c r="C12" s="14"/>
      <c r="D12" s="15"/>
      <c r="E12" s="16"/>
      <c r="F12" s="16"/>
      <c r="G12" s="16"/>
      <c r="H12" s="10"/>
      <c r="I12" s="128"/>
      <c r="J12" s="18"/>
      <c r="K12" s="14"/>
      <c r="L12" s="14"/>
      <c r="M12" s="14"/>
      <c r="N12" s="14"/>
      <c r="O12" s="14"/>
    </row>
    <row r="13" spans="1:64" ht="14.25"/>
    <row r="14" spans="1:64" ht="16.5" customHeight="1">
      <c r="B14" s="510" t="s">
        <v>105</v>
      </c>
      <c r="C14" s="510"/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  <c r="O14" s="510"/>
      <c r="P14" s="510"/>
      <c r="Q14" s="510"/>
      <c r="R14" s="510"/>
    </row>
    <row r="15" spans="1:64" ht="16.5" customHeight="1" thickBot="1">
      <c r="B15" s="523"/>
      <c r="C15" s="512" t="s">
        <v>6</v>
      </c>
      <c r="D15" s="512" t="s">
        <v>8</v>
      </c>
      <c r="E15" s="513">
        <v>6001</v>
      </c>
      <c r="F15" s="513"/>
      <c r="G15" s="513"/>
      <c r="H15" s="514">
        <v>6003</v>
      </c>
      <c r="I15" s="514"/>
      <c r="J15" s="514"/>
      <c r="K15" s="514">
        <v>6005</v>
      </c>
      <c r="L15" s="514"/>
      <c r="M15" s="514"/>
      <c r="N15" s="514">
        <v>6007</v>
      </c>
      <c r="O15" s="514"/>
      <c r="P15" s="514"/>
      <c r="Q15" s="514" t="s">
        <v>7</v>
      </c>
      <c r="R15" s="514"/>
      <c r="S15" s="129"/>
      <c r="T15" s="531"/>
    </row>
    <row r="16" spans="1:64" ht="12" customHeight="1" thickTop="1" thickBot="1">
      <c r="A16" s="22"/>
      <c r="B16" s="523"/>
      <c r="C16" s="512"/>
      <c r="D16" s="512"/>
      <c r="E16" s="515" t="s">
        <v>9</v>
      </c>
      <c r="F16" s="515"/>
      <c r="G16" s="515"/>
      <c r="H16" s="516" t="s">
        <v>9</v>
      </c>
      <c r="I16" s="516"/>
      <c r="J16" s="516"/>
      <c r="K16" s="516" t="s">
        <v>9</v>
      </c>
      <c r="L16" s="516"/>
      <c r="M16" s="516"/>
      <c r="N16" s="516" t="s">
        <v>9</v>
      </c>
      <c r="O16" s="516"/>
      <c r="P16" s="516"/>
      <c r="Q16" s="130"/>
      <c r="R16" s="131" t="s">
        <v>10</v>
      </c>
      <c r="S16" s="132"/>
      <c r="T16" s="531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</row>
    <row r="17" spans="1:64" ht="16.5" customHeight="1" thickTop="1" thickBot="1">
      <c r="A17" s="2"/>
      <c r="B17" s="523"/>
      <c r="C17" s="512"/>
      <c r="D17" s="512"/>
      <c r="E17" s="71" t="s">
        <v>11</v>
      </c>
      <c r="F17" s="26" t="s">
        <v>12</v>
      </c>
      <c r="G17" s="71" t="s">
        <v>58</v>
      </c>
      <c r="H17" s="25" t="s">
        <v>11</v>
      </c>
      <c r="I17" s="26" t="s">
        <v>12</v>
      </c>
      <c r="J17" s="25" t="s">
        <v>58</v>
      </c>
      <c r="K17" s="25" t="s">
        <v>11</v>
      </c>
      <c r="L17" s="26" t="s">
        <v>12</v>
      </c>
      <c r="M17" s="25" t="s">
        <v>58</v>
      </c>
      <c r="N17" s="71" t="s">
        <v>11</v>
      </c>
      <c r="O17" s="25" t="s">
        <v>12</v>
      </c>
      <c r="P17" s="25" t="s">
        <v>58</v>
      </c>
      <c r="Q17" s="28" t="s">
        <v>14</v>
      </c>
      <c r="R17" s="29" t="s">
        <v>15</v>
      </c>
      <c r="S17" s="133"/>
      <c r="T17" s="53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ht="16.5" customHeight="1" thickTop="1" thickBot="1">
      <c r="B18" s="532"/>
      <c r="C18" s="8">
        <f t="shared" ref="C18:C30" si="0">D19-D18</f>
        <v>0.5</v>
      </c>
      <c r="D18" s="30">
        <v>0</v>
      </c>
      <c r="E18" s="34">
        <v>0.2986111111111111</v>
      </c>
      <c r="F18" s="36">
        <v>1.3888888888888887E-3</v>
      </c>
      <c r="G18" s="110" t="s">
        <v>16</v>
      </c>
      <c r="H18" s="32">
        <v>0.30208333333333337</v>
      </c>
      <c r="I18" s="36">
        <f t="shared" ref="I18:I31" si="1">F18</f>
        <v>1.3888888888888887E-3</v>
      </c>
      <c r="J18" s="32" t="str">
        <f t="shared" ref="J18:J31" si="2">G18</f>
        <v>|</v>
      </c>
      <c r="K18" s="32">
        <v>0.56944444444444442</v>
      </c>
      <c r="L18" s="32">
        <f t="shared" ref="L18:L31" si="3">I18</f>
        <v>1.3888888888888887E-3</v>
      </c>
      <c r="M18" s="32" t="str">
        <f t="shared" ref="M18:M31" si="4">J18</f>
        <v>|</v>
      </c>
      <c r="N18" s="34">
        <v>0.64236111111111116</v>
      </c>
      <c r="O18" s="32">
        <f t="shared" ref="O18:O29" si="5">L18</f>
        <v>1.3888888888888887E-3</v>
      </c>
      <c r="P18" s="32" t="str">
        <f t="shared" ref="P18:P29" si="6">M18</f>
        <v>|</v>
      </c>
      <c r="Q18" s="37" t="s">
        <v>18</v>
      </c>
      <c r="R18" s="134" t="s">
        <v>19</v>
      </c>
      <c r="S18" s="109"/>
      <c r="T18" s="531"/>
    </row>
    <row r="19" spans="1:64" ht="16.5" customHeight="1" thickTop="1" thickBot="1">
      <c r="A19" s="83"/>
      <c r="B19" s="532"/>
      <c r="C19" s="85">
        <f t="shared" si="0"/>
        <v>4</v>
      </c>
      <c r="D19" s="39">
        <v>0.5</v>
      </c>
      <c r="E19" s="46">
        <f t="shared" ref="E19:E31" si="7">E18+F18</f>
        <v>0.3</v>
      </c>
      <c r="F19" s="36">
        <v>3.4722222222222225E-3</v>
      </c>
      <c r="G19" s="110" t="s">
        <v>106</v>
      </c>
      <c r="H19" s="40">
        <f t="shared" ref="H19:H31" si="8">H18+I18</f>
        <v>0.30347222222222225</v>
      </c>
      <c r="I19" s="40">
        <f t="shared" si="1"/>
        <v>3.4722222222222225E-3</v>
      </c>
      <c r="J19" s="40" t="str">
        <f t="shared" si="2"/>
        <v>46,8km/h</v>
      </c>
      <c r="K19" s="40">
        <f t="shared" ref="K19:K31" si="9">K18+L18</f>
        <v>0.5708333333333333</v>
      </c>
      <c r="L19" s="40">
        <f t="shared" si="3"/>
        <v>3.4722222222222225E-3</v>
      </c>
      <c r="M19" s="46" t="str">
        <f t="shared" si="4"/>
        <v>46,8km/h</v>
      </c>
      <c r="N19" s="46">
        <f t="shared" ref="N19:N31" si="10">N18+O18</f>
        <v>0.64375000000000004</v>
      </c>
      <c r="O19" s="40">
        <f t="shared" si="5"/>
        <v>3.4722222222222225E-3</v>
      </c>
      <c r="P19" s="40" t="str">
        <f t="shared" si="6"/>
        <v>46,8km/h</v>
      </c>
      <c r="Q19" s="120" t="s">
        <v>21</v>
      </c>
      <c r="R19" s="135" t="s">
        <v>22</v>
      </c>
      <c r="S19" s="2"/>
      <c r="T19" s="531"/>
    </row>
    <row r="20" spans="1:64" ht="16.5" customHeight="1" thickTop="1" thickBot="1">
      <c r="B20" s="532"/>
      <c r="C20" s="39">
        <f t="shared" si="0"/>
        <v>1.2000000000000002</v>
      </c>
      <c r="D20" s="8">
        <v>4.5</v>
      </c>
      <c r="E20" s="34">
        <f t="shared" si="7"/>
        <v>0.3034722222222222</v>
      </c>
      <c r="F20" s="32">
        <v>2.0833333333333333E-3</v>
      </c>
      <c r="G20" s="32" t="str">
        <f t="shared" ref="G20:G28" si="11">IF(D21-D20&gt;=3,"licz predkosc!","|")</f>
        <v>|</v>
      </c>
      <c r="H20" s="32">
        <f t="shared" si="8"/>
        <v>0.30694444444444446</v>
      </c>
      <c r="I20" s="32">
        <f t="shared" si="1"/>
        <v>2.0833333333333333E-3</v>
      </c>
      <c r="J20" s="32" t="str">
        <f t="shared" si="2"/>
        <v>|</v>
      </c>
      <c r="K20" s="32">
        <f t="shared" si="9"/>
        <v>0.57430555555555551</v>
      </c>
      <c r="L20" s="32">
        <f t="shared" si="3"/>
        <v>2.0833333333333333E-3</v>
      </c>
      <c r="M20" s="32" t="str">
        <f t="shared" si="4"/>
        <v>|</v>
      </c>
      <c r="N20" s="34">
        <f t="shared" si="10"/>
        <v>0.64722222222222225</v>
      </c>
      <c r="O20" s="32">
        <f t="shared" si="5"/>
        <v>2.0833333333333333E-3</v>
      </c>
      <c r="P20" s="32" t="str">
        <f t="shared" si="6"/>
        <v>|</v>
      </c>
      <c r="Q20" s="37" t="s">
        <v>23</v>
      </c>
      <c r="R20" s="136" t="s">
        <v>107</v>
      </c>
      <c r="S20" s="109"/>
      <c r="T20" s="531"/>
    </row>
    <row r="21" spans="1:64" ht="16.5" customHeight="1" thickTop="1" thickBot="1">
      <c r="B21" s="532"/>
      <c r="C21" s="73">
        <f t="shared" si="0"/>
        <v>2</v>
      </c>
      <c r="D21" s="8">
        <v>5.7</v>
      </c>
      <c r="E21" s="34">
        <f t="shared" si="7"/>
        <v>0.30555555555555552</v>
      </c>
      <c r="F21" s="32">
        <v>1.3888888888888887E-3</v>
      </c>
      <c r="G21" s="40" t="str">
        <f t="shared" si="11"/>
        <v>|</v>
      </c>
      <c r="H21" s="32">
        <f t="shared" si="8"/>
        <v>0.30902777777777779</v>
      </c>
      <c r="I21" s="40">
        <f t="shared" si="1"/>
        <v>1.3888888888888887E-3</v>
      </c>
      <c r="J21" s="40" t="str">
        <f t="shared" si="2"/>
        <v>|</v>
      </c>
      <c r="K21" s="32">
        <f t="shared" si="9"/>
        <v>0.57638888888888884</v>
      </c>
      <c r="L21" s="40">
        <f t="shared" si="3"/>
        <v>1.3888888888888887E-3</v>
      </c>
      <c r="M21" s="40" t="str">
        <f t="shared" si="4"/>
        <v>|</v>
      </c>
      <c r="N21" s="34">
        <f t="shared" si="10"/>
        <v>0.64930555555555558</v>
      </c>
      <c r="O21" s="40">
        <f t="shared" si="5"/>
        <v>1.3888888888888887E-3</v>
      </c>
      <c r="P21" s="40" t="str">
        <f t="shared" si="6"/>
        <v>|</v>
      </c>
      <c r="Q21" s="37" t="s">
        <v>25</v>
      </c>
      <c r="R21" s="136" t="s">
        <v>108</v>
      </c>
      <c r="S21" s="2"/>
      <c r="T21" s="531"/>
    </row>
    <row r="22" spans="1:64" ht="16.5" customHeight="1" thickTop="1" thickBot="1">
      <c r="B22" s="532"/>
      <c r="C22" s="85">
        <f t="shared" si="0"/>
        <v>1.6000000000000005</v>
      </c>
      <c r="D22" s="8">
        <v>7.7</v>
      </c>
      <c r="E22" s="34">
        <f t="shared" si="7"/>
        <v>0.30694444444444441</v>
      </c>
      <c r="F22" s="32">
        <v>6.9444444444444436E-4</v>
      </c>
      <c r="G22" s="40" t="str">
        <f t="shared" si="11"/>
        <v>|</v>
      </c>
      <c r="H22" s="32">
        <f t="shared" si="8"/>
        <v>0.31041666666666667</v>
      </c>
      <c r="I22" s="40">
        <f t="shared" si="1"/>
        <v>6.9444444444444436E-4</v>
      </c>
      <c r="J22" s="40" t="str">
        <f t="shared" si="2"/>
        <v>|</v>
      </c>
      <c r="K22" s="32">
        <f t="shared" si="9"/>
        <v>0.57777777777777772</v>
      </c>
      <c r="L22" s="40">
        <f t="shared" si="3"/>
        <v>6.9444444444444436E-4</v>
      </c>
      <c r="M22" s="40" t="str">
        <f t="shared" si="4"/>
        <v>|</v>
      </c>
      <c r="N22" s="34">
        <f t="shared" si="10"/>
        <v>0.65069444444444446</v>
      </c>
      <c r="O22" s="40">
        <f t="shared" si="5"/>
        <v>6.9444444444444436E-4</v>
      </c>
      <c r="P22" s="40" t="str">
        <f t="shared" si="6"/>
        <v>|</v>
      </c>
      <c r="Q22" s="120" t="s">
        <v>28</v>
      </c>
      <c r="R22" s="136" t="s">
        <v>109</v>
      </c>
      <c r="S22" s="2"/>
      <c r="T22" s="531"/>
    </row>
    <row r="23" spans="1:64" ht="16.5" customHeight="1" thickTop="1" thickBot="1">
      <c r="B23" s="532"/>
      <c r="C23" s="85">
        <f t="shared" si="0"/>
        <v>1.5999999999999996</v>
      </c>
      <c r="D23" s="8">
        <v>9.3000000000000007</v>
      </c>
      <c r="E23" s="34">
        <f t="shared" si="7"/>
        <v>0.30763888888888885</v>
      </c>
      <c r="F23" s="32">
        <v>6.9444444444444436E-4</v>
      </c>
      <c r="G23" s="40" t="str">
        <f t="shared" si="11"/>
        <v>|</v>
      </c>
      <c r="H23" s="32">
        <f t="shared" si="8"/>
        <v>0.31111111111111112</v>
      </c>
      <c r="I23" s="40">
        <f t="shared" si="1"/>
        <v>6.9444444444444436E-4</v>
      </c>
      <c r="J23" s="40" t="str">
        <f t="shared" si="2"/>
        <v>|</v>
      </c>
      <c r="K23" s="32">
        <f t="shared" si="9"/>
        <v>0.57847222222222217</v>
      </c>
      <c r="L23" s="40">
        <f t="shared" si="3"/>
        <v>6.9444444444444436E-4</v>
      </c>
      <c r="M23" s="40" t="str">
        <f t="shared" si="4"/>
        <v>|</v>
      </c>
      <c r="N23" s="34">
        <f t="shared" si="10"/>
        <v>0.65138888888888891</v>
      </c>
      <c r="O23" s="40">
        <f t="shared" si="5"/>
        <v>6.9444444444444436E-4</v>
      </c>
      <c r="P23" s="40" t="str">
        <f t="shared" si="6"/>
        <v>|</v>
      </c>
      <c r="Q23" s="37" t="s">
        <v>30</v>
      </c>
      <c r="R23" s="136" t="s">
        <v>110</v>
      </c>
      <c r="S23" s="2"/>
      <c r="T23" s="531"/>
    </row>
    <row r="24" spans="1:64" ht="16.5" customHeight="1" thickTop="1" thickBot="1">
      <c r="B24" s="532"/>
      <c r="C24" s="85">
        <f t="shared" si="0"/>
        <v>1.5</v>
      </c>
      <c r="D24" s="8">
        <v>10.9</v>
      </c>
      <c r="E24" s="34">
        <f t="shared" si="7"/>
        <v>0.30833333333333329</v>
      </c>
      <c r="F24" s="32">
        <v>1.3888888888888887E-3</v>
      </c>
      <c r="G24" s="40" t="str">
        <f t="shared" si="11"/>
        <v>|</v>
      </c>
      <c r="H24" s="32">
        <f t="shared" si="8"/>
        <v>0.31180555555555556</v>
      </c>
      <c r="I24" s="40">
        <f t="shared" si="1"/>
        <v>1.3888888888888887E-3</v>
      </c>
      <c r="J24" s="40" t="str">
        <f t="shared" si="2"/>
        <v>|</v>
      </c>
      <c r="K24" s="32">
        <f t="shared" si="9"/>
        <v>0.57916666666666661</v>
      </c>
      <c r="L24" s="40">
        <f t="shared" si="3"/>
        <v>1.3888888888888887E-3</v>
      </c>
      <c r="M24" s="40" t="str">
        <f t="shared" si="4"/>
        <v>|</v>
      </c>
      <c r="N24" s="34">
        <f t="shared" si="10"/>
        <v>0.65208333333333335</v>
      </c>
      <c r="O24" s="40">
        <f t="shared" si="5"/>
        <v>1.3888888888888887E-3</v>
      </c>
      <c r="P24" s="40" t="str">
        <f t="shared" si="6"/>
        <v>|</v>
      </c>
      <c r="Q24" s="37" t="s">
        <v>32</v>
      </c>
      <c r="R24" s="136" t="s">
        <v>111</v>
      </c>
      <c r="S24" s="2"/>
      <c r="T24" s="531"/>
    </row>
    <row r="25" spans="1:64" ht="16.5" customHeight="1" thickTop="1" thickBot="1">
      <c r="B25" s="532"/>
      <c r="C25" s="85">
        <f t="shared" si="0"/>
        <v>1.0999999999999996</v>
      </c>
      <c r="D25" s="8">
        <v>12.4</v>
      </c>
      <c r="E25" s="34">
        <f t="shared" si="7"/>
        <v>0.30972222222222218</v>
      </c>
      <c r="F25" s="32">
        <v>1.3888888888888887E-3</v>
      </c>
      <c r="G25" s="40" t="str">
        <f t="shared" si="11"/>
        <v>|</v>
      </c>
      <c r="H25" s="32">
        <f t="shared" si="8"/>
        <v>0.31319444444444444</v>
      </c>
      <c r="I25" s="40">
        <f t="shared" si="1"/>
        <v>1.3888888888888887E-3</v>
      </c>
      <c r="J25" s="40" t="str">
        <f t="shared" si="2"/>
        <v>|</v>
      </c>
      <c r="K25" s="32">
        <f t="shared" si="9"/>
        <v>0.58055555555555549</v>
      </c>
      <c r="L25" s="40">
        <f t="shared" si="3"/>
        <v>1.3888888888888887E-3</v>
      </c>
      <c r="M25" s="40" t="str">
        <f t="shared" si="4"/>
        <v>|</v>
      </c>
      <c r="N25" s="34">
        <f t="shared" si="10"/>
        <v>0.65347222222222223</v>
      </c>
      <c r="O25" s="40">
        <f t="shared" si="5"/>
        <v>1.3888888888888887E-3</v>
      </c>
      <c r="P25" s="40" t="str">
        <f t="shared" si="6"/>
        <v>|</v>
      </c>
      <c r="Q25" s="120" t="s">
        <v>34</v>
      </c>
      <c r="R25" s="136" t="s">
        <v>112</v>
      </c>
      <c r="S25" s="2"/>
      <c r="T25" s="531"/>
    </row>
    <row r="26" spans="1:64" ht="16.5" customHeight="1" thickTop="1" thickBot="1">
      <c r="B26" s="532"/>
      <c r="C26" s="81">
        <f t="shared" si="0"/>
        <v>0.59999999999999964</v>
      </c>
      <c r="D26" s="39">
        <v>13.5</v>
      </c>
      <c r="E26" s="34">
        <f t="shared" si="7"/>
        <v>0.31111111111111106</v>
      </c>
      <c r="F26" s="32">
        <v>1.3888888888888887E-3</v>
      </c>
      <c r="G26" s="40" t="str">
        <f t="shared" si="11"/>
        <v>|</v>
      </c>
      <c r="H26" s="32">
        <f t="shared" si="8"/>
        <v>0.31458333333333333</v>
      </c>
      <c r="I26" s="40">
        <f t="shared" si="1"/>
        <v>1.3888888888888887E-3</v>
      </c>
      <c r="J26" s="40" t="str">
        <f t="shared" si="2"/>
        <v>|</v>
      </c>
      <c r="K26" s="32">
        <f t="shared" si="9"/>
        <v>0.58194444444444438</v>
      </c>
      <c r="L26" s="40">
        <f t="shared" si="3"/>
        <v>1.3888888888888887E-3</v>
      </c>
      <c r="M26" s="40" t="str">
        <f t="shared" si="4"/>
        <v>|</v>
      </c>
      <c r="N26" s="34">
        <f t="shared" si="10"/>
        <v>0.65486111111111112</v>
      </c>
      <c r="O26" s="40">
        <f t="shared" si="5"/>
        <v>1.3888888888888887E-3</v>
      </c>
      <c r="P26" s="40" t="str">
        <f t="shared" si="6"/>
        <v>|</v>
      </c>
      <c r="Q26" s="37" t="s">
        <v>36</v>
      </c>
      <c r="R26" s="136" t="s">
        <v>113</v>
      </c>
      <c r="S26" s="2"/>
      <c r="T26" s="531"/>
    </row>
    <row r="27" spans="1:64" ht="16.5" customHeight="1" thickTop="1" thickBot="1">
      <c r="B27" s="532"/>
      <c r="C27" s="73">
        <f t="shared" si="0"/>
        <v>1.2000000000000011</v>
      </c>
      <c r="D27" s="8">
        <v>14.1</v>
      </c>
      <c r="E27" s="34">
        <f t="shared" si="7"/>
        <v>0.31249999999999994</v>
      </c>
      <c r="F27" s="32">
        <v>2.0833333333333333E-3</v>
      </c>
      <c r="G27" s="40" t="str">
        <f t="shared" si="11"/>
        <v>|</v>
      </c>
      <c r="H27" s="32">
        <f t="shared" si="8"/>
        <v>0.31597222222222221</v>
      </c>
      <c r="I27" s="40">
        <f t="shared" si="1"/>
        <v>2.0833333333333333E-3</v>
      </c>
      <c r="J27" s="40" t="str">
        <f t="shared" si="2"/>
        <v>|</v>
      </c>
      <c r="K27" s="32">
        <f t="shared" si="9"/>
        <v>0.58333333333333326</v>
      </c>
      <c r="L27" s="40">
        <f t="shared" si="3"/>
        <v>2.0833333333333333E-3</v>
      </c>
      <c r="M27" s="40" t="str">
        <f t="shared" si="4"/>
        <v>|</v>
      </c>
      <c r="N27" s="34">
        <f t="shared" si="10"/>
        <v>0.65625</v>
      </c>
      <c r="O27" s="40">
        <f t="shared" si="5"/>
        <v>2.0833333333333333E-3</v>
      </c>
      <c r="P27" s="40" t="str">
        <f t="shared" si="6"/>
        <v>|</v>
      </c>
      <c r="Q27" s="37" t="s">
        <v>38</v>
      </c>
      <c r="R27" s="136" t="s">
        <v>114</v>
      </c>
      <c r="S27" s="2"/>
      <c r="T27" s="531"/>
    </row>
    <row r="28" spans="1:64" ht="16.5" customHeight="1" thickTop="1" thickBot="1">
      <c r="B28" s="532"/>
      <c r="C28" s="85">
        <f t="shared" si="0"/>
        <v>2.8000000000000007</v>
      </c>
      <c r="D28" s="8">
        <v>15.3</v>
      </c>
      <c r="E28" s="34">
        <f t="shared" si="7"/>
        <v>0.31458333333333327</v>
      </c>
      <c r="F28" s="40">
        <v>2.0833333333333333E-3</v>
      </c>
      <c r="G28" s="40" t="str">
        <f t="shared" si="11"/>
        <v>|</v>
      </c>
      <c r="H28" s="32">
        <f t="shared" si="8"/>
        <v>0.31805555555555554</v>
      </c>
      <c r="I28" s="40">
        <f t="shared" si="1"/>
        <v>2.0833333333333333E-3</v>
      </c>
      <c r="J28" s="40" t="str">
        <f t="shared" si="2"/>
        <v>|</v>
      </c>
      <c r="K28" s="32">
        <f t="shared" si="9"/>
        <v>0.58541666666666659</v>
      </c>
      <c r="L28" s="40">
        <f t="shared" si="3"/>
        <v>2.0833333333333333E-3</v>
      </c>
      <c r="M28" s="40" t="str">
        <f t="shared" si="4"/>
        <v>|</v>
      </c>
      <c r="N28" s="34">
        <f t="shared" si="10"/>
        <v>0.65833333333333333</v>
      </c>
      <c r="O28" s="40">
        <f t="shared" si="5"/>
        <v>2.0833333333333333E-3</v>
      </c>
      <c r="P28" s="40" t="str">
        <f t="shared" si="6"/>
        <v>|</v>
      </c>
      <c r="Q28" s="120" t="s">
        <v>40</v>
      </c>
      <c r="R28" s="136" t="s">
        <v>115</v>
      </c>
      <c r="S28" s="2"/>
      <c r="T28" s="531"/>
    </row>
    <row r="29" spans="1:64" ht="16.5" customHeight="1" thickTop="1">
      <c r="B29" s="532"/>
      <c r="C29" s="85">
        <f t="shared" si="0"/>
        <v>3.3999999999999986</v>
      </c>
      <c r="D29" s="8">
        <v>18.100000000000001</v>
      </c>
      <c r="E29" s="34">
        <f t="shared" si="7"/>
        <v>0.3166666666666666</v>
      </c>
      <c r="F29" s="40">
        <v>3.4722222222222225E-3</v>
      </c>
      <c r="G29" s="40" t="s">
        <v>116</v>
      </c>
      <c r="H29" s="32">
        <f t="shared" si="8"/>
        <v>0.32013888888888886</v>
      </c>
      <c r="I29" s="40">
        <f t="shared" si="1"/>
        <v>3.4722222222222225E-3</v>
      </c>
      <c r="J29" s="40" t="str">
        <f t="shared" si="2"/>
        <v>44km/h</v>
      </c>
      <c r="K29" s="32">
        <f t="shared" si="9"/>
        <v>0.58749999999999991</v>
      </c>
      <c r="L29" s="40">
        <f t="shared" si="3"/>
        <v>3.4722222222222225E-3</v>
      </c>
      <c r="M29" s="40" t="str">
        <f t="shared" si="4"/>
        <v>44km/h</v>
      </c>
      <c r="N29" s="34">
        <f t="shared" si="10"/>
        <v>0.66041666666666665</v>
      </c>
      <c r="O29" s="40">
        <f t="shared" si="5"/>
        <v>3.4722222222222225E-3</v>
      </c>
      <c r="P29" s="40" t="str">
        <f t="shared" si="6"/>
        <v>44km/h</v>
      </c>
      <c r="Q29" s="37" t="s">
        <v>42</v>
      </c>
      <c r="R29" s="136" t="s">
        <v>117</v>
      </c>
      <c r="S29" s="2"/>
      <c r="T29" s="531"/>
    </row>
    <row r="30" spans="1:64" ht="16.5" customHeight="1">
      <c r="A30" s="83"/>
      <c r="B30" s="73"/>
      <c r="C30" s="39">
        <f t="shared" si="0"/>
        <v>0.5</v>
      </c>
      <c r="D30" s="39">
        <v>21.5</v>
      </c>
      <c r="E30" s="46">
        <f t="shared" si="7"/>
        <v>0.32013888888888881</v>
      </c>
      <c r="F30" s="40">
        <v>6.9444444444444436E-4</v>
      </c>
      <c r="G30" s="40" t="str">
        <f>IF(D32-D30&gt;=3,"licz predkosc!","|")</f>
        <v>|</v>
      </c>
      <c r="H30" s="46">
        <f t="shared" si="8"/>
        <v>0.32361111111111107</v>
      </c>
      <c r="I30" s="40">
        <f t="shared" si="1"/>
        <v>6.9444444444444436E-4</v>
      </c>
      <c r="J30" s="42" t="str">
        <f t="shared" si="2"/>
        <v>|</v>
      </c>
      <c r="K30" s="40">
        <f t="shared" si="9"/>
        <v>0.59097222222222212</v>
      </c>
      <c r="L30" s="40">
        <f t="shared" si="3"/>
        <v>6.9444444444444436E-4</v>
      </c>
      <c r="M30" s="40" t="str">
        <f t="shared" si="4"/>
        <v>|</v>
      </c>
      <c r="N30" s="46">
        <f t="shared" si="10"/>
        <v>0.66388888888888886</v>
      </c>
      <c r="O30" s="40">
        <v>6.9444444444444436E-4</v>
      </c>
      <c r="P30" s="40" t="str">
        <f>M30</f>
        <v>|</v>
      </c>
      <c r="Q30" s="37" t="s">
        <v>44</v>
      </c>
      <c r="R30" s="135" t="s">
        <v>22</v>
      </c>
      <c r="S30" s="109"/>
      <c r="T30" s="2"/>
    </row>
    <row r="31" spans="1:64" ht="17.25" customHeight="1">
      <c r="B31" s="73"/>
      <c r="C31" s="73" t="s">
        <v>16</v>
      </c>
      <c r="D31" s="8">
        <v>22</v>
      </c>
      <c r="E31" s="34">
        <f t="shared" si="7"/>
        <v>0.32083333333333325</v>
      </c>
      <c r="F31" s="32">
        <v>2.0833333333333333E-3</v>
      </c>
      <c r="G31" s="45" t="str">
        <f>IF(D32-D31&gt;=3,"licz predkosc!","|")</f>
        <v>|</v>
      </c>
      <c r="H31" s="32">
        <f t="shared" si="8"/>
        <v>0.32430555555555551</v>
      </c>
      <c r="I31" s="32">
        <f t="shared" si="1"/>
        <v>2.0833333333333333E-3</v>
      </c>
      <c r="J31" s="32" t="str">
        <f t="shared" si="2"/>
        <v>|</v>
      </c>
      <c r="K31" s="32">
        <f t="shared" si="9"/>
        <v>0.59166666666666656</v>
      </c>
      <c r="L31" s="32">
        <f t="shared" si="3"/>
        <v>2.0833333333333333E-3</v>
      </c>
      <c r="M31" s="40" t="str">
        <f t="shared" si="4"/>
        <v>|</v>
      </c>
      <c r="N31" s="34">
        <f t="shared" si="10"/>
        <v>0.6645833333333333</v>
      </c>
      <c r="O31" s="32">
        <f>L31</f>
        <v>2.0833333333333333E-3</v>
      </c>
      <c r="P31" s="32" t="str">
        <f>M31</f>
        <v>|</v>
      </c>
      <c r="Q31" s="120" t="s">
        <v>45</v>
      </c>
      <c r="R31" s="137" t="s">
        <v>19</v>
      </c>
      <c r="S31" s="2"/>
      <c r="T31" s="2"/>
    </row>
    <row r="32" spans="1:64" ht="12.75" customHeight="1">
      <c r="A32" s="83"/>
      <c r="B32" s="90"/>
      <c r="C32" s="91"/>
      <c r="D32" s="20"/>
      <c r="E32" s="123"/>
      <c r="F32" s="49">
        <f>SUM(F$18:F30)</f>
        <v>2.2222222222222223E-2</v>
      </c>
      <c r="G32" s="27"/>
      <c r="H32" s="49"/>
      <c r="I32" s="49">
        <f>SUM(I$18:I30)</f>
        <v>2.2222222222222223E-2</v>
      </c>
      <c r="J32" s="50"/>
      <c r="K32" s="51"/>
      <c r="L32" s="49">
        <f>SUM(L$18:L30)</f>
        <v>2.2222222222222223E-2</v>
      </c>
      <c r="M32" s="2"/>
      <c r="N32" s="51"/>
      <c r="O32" s="41">
        <f>SUM(O$18:O30)</f>
        <v>2.2222222222222223E-2</v>
      </c>
      <c r="P32" s="20"/>
      <c r="Q32" s="533"/>
      <c r="R32" s="533"/>
    </row>
    <row r="33" spans="1:18" s="53" customFormat="1" ht="12.75" customHeight="1">
      <c r="A33" s="100"/>
      <c r="D33" s="55"/>
      <c r="E33" s="100"/>
      <c r="F33" s="57">
        <f>D31*60/MINUTE(F32)</f>
        <v>41.25</v>
      </c>
      <c r="G33" s="138"/>
      <c r="H33" s="57"/>
      <c r="I33" s="57">
        <f>F33</f>
        <v>41.25</v>
      </c>
      <c r="J33" s="138"/>
      <c r="K33" s="57"/>
      <c r="L33" s="57">
        <f>F33</f>
        <v>41.25</v>
      </c>
      <c r="M33" s="138"/>
      <c r="N33" s="57"/>
      <c r="O33" s="98">
        <f>F33</f>
        <v>41.25</v>
      </c>
      <c r="P33" s="138"/>
      <c r="Q33" s="534"/>
      <c r="R33" s="534"/>
    </row>
    <row r="34" spans="1:18" s="53" customFormat="1" ht="12.75" customHeight="1">
      <c r="A34" s="100"/>
      <c r="B34" s="102"/>
      <c r="C34" s="102"/>
      <c r="D34" s="61"/>
      <c r="E34" s="104"/>
      <c r="F34" s="62">
        <v>45</v>
      </c>
      <c r="G34" s="61"/>
      <c r="H34" s="62"/>
      <c r="I34" s="62">
        <v>45</v>
      </c>
      <c r="J34" s="61"/>
      <c r="K34" s="62"/>
      <c r="L34" s="62">
        <v>45</v>
      </c>
      <c r="M34" s="61"/>
      <c r="N34" s="62"/>
      <c r="O34" s="64">
        <v>45</v>
      </c>
      <c r="P34" s="61"/>
      <c r="Q34" s="535"/>
      <c r="R34" s="535"/>
    </row>
    <row r="35" spans="1:18" ht="12.75" customHeight="1">
      <c r="H35" s="17"/>
      <c r="M35" s="91"/>
    </row>
    <row r="36" spans="1:18" ht="12.75" customHeight="1">
      <c r="H36" s="17"/>
    </row>
    <row r="37" spans="1:18" ht="12.75" customHeight="1">
      <c r="B37" s="1" t="s">
        <v>118</v>
      </c>
      <c r="H37" s="10"/>
      <c r="I37" s="128"/>
    </row>
    <row r="38" spans="1:18" ht="12.75" customHeight="1">
      <c r="B38" s="1" t="s">
        <v>51</v>
      </c>
      <c r="H38" s="10"/>
      <c r="I38" s="69"/>
    </row>
    <row r="39" spans="1:18" ht="12.75" customHeight="1">
      <c r="H39" s="10"/>
      <c r="I39" s="69"/>
    </row>
    <row r="40" spans="1:18" ht="12.75" customHeight="1">
      <c r="B40" s="1" t="s">
        <v>52</v>
      </c>
    </row>
    <row r="41" spans="1:18" ht="12.75" customHeight="1">
      <c r="B41" s="1" t="s">
        <v>53</v>
      </c>
    </row>
    <row r="42" spans="1:18" ht="12.75" customHeight="1">
      <c r="B42" s="1" t="s">
        <v>54</v>
      </c>
    </row>
    <row r="44" spans="1:18" ht="12.75" customHeight="1">
      <c r="B44" s="1" t="s">
        <v>55</v>
      </c>
    </row>
  </sheetData>
  <mergeCells count="23">
    <mergeCell ref="B18:B29"/>
    <mergeCell ref="T18:T29"/>
    <mergeCell ref="Q32:R32"/>
    <mergeCell ref="Q33:R33"/>
    <mergeCell ref="Q34:R34"/>
    <mergeCell ref="K15:M15"/>
    <mergeCell ref="N15:P15"/>
    <mergeCell ref="Q15:R15"/>
    <mergeCell ref="T15:T17"/>
    <mergeCell ref="E16:G16"/>
    <mergeCell ref="H16:J16"/>
    <mergeCell ref="K16:M16"/>
    <mergeCell ref="N16:P16"/>
    <mergeCell ref="B1:H7"/>
    <mergeCell ref="I1:N7"/>
    <mergeCell ref="O1:Q7"/>
    <mergeCell ref="R1:R7"/>
    <mergeCell ref="B14:R14"/>
    <mergeCell ref="B15:B17"/>
    <mergeCell ref="C15:C17"/>
    <mergeCell ref="D15:D17"/>
    <mergeCell ref="E15:G15"/>
    <mergeCell ref="H15:J15"/>
  </mergeCells>
  <printOptions horizontalCentered="1"/>
  <pageMargins left="0.78740157480314954" right="0.78740157480314954" top="2.0665354330708663" bottom="1.4763779527559056" header="1.6728346456692915" footer="1.0826771653543308"/>
  <pageSetup paperSize="0" fitToWidth="0" fitToHeight="0" pageOrder="overThenDown" orientation="landscape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3870-3461-457B-AB61-CC07642AFB37}">
  <dimension ref="A1:BL46"/>
  <sheetViews>
    <sheetView workbookViewId="0"/>
  </sheetViews>
  <sheetFormatPr defaultRowHeight="12.75" customHeight="1"/>
  <cols>
    <col min="1" max="1" width="3" style="1" customWidth="1"/>
    <col min="2" max="2" width="5.875" style="2" customWidth="1"/>
    <col min="3" max="3" width="5.375" style="2" customWidth="1"/>
    <col min="4" max="4" width="6.875" style="3" customWidth="1"/>
    <col min="5" max="5" width="6.625" style="3" customWidth="1"/>
    <col min="6" max="6" width="7.625" style="3" customWidth="1"/>
    <col min="7" max="7" width="2.875" style="4" customWidth="1"/>
    <col min="8" max="8" width="30.125" style="1" customWidth="1"/>
    <col min="9" max="9" width="2.875" style="4" customWidth="1"/>
    <col min="10" max="10" width="6.75" style="3" customWidth="1"/>
    <col min="11" max="11" width="6.375" style="3" customWidth="1"/>
    <col min="12" max="15" width="7.125" style="1" customWidth="1"/>
    <col min="16" max="16" width="6.25" style="1" customWidth="1"/>
    <col min="17" max="17" width="6.125" style="2" customWidth="1"/>
    <col min="18" max="18" width="3" style="1" customWidth="1"/>
    <col min="19" max="64" width="8.375" style="1" customWidth="1"/>
    <col min="65" max="1023" width="8.375" customWidth="1"/>
    <col min="1024" max="1024" width="9" customWidth="1"/>
  </cols>
  <sheetData>
    <row r="1" spans="1:18" ht="14.25"/>
    <row r="2" spans="1:18" ht="12.75" customHeight="1">
      <c r="A2" s="517" t="s">
        <v>0</v>
      </c>
      <c r="B2" s="517"/>
      <c r="C2" s="517"/>
      <c r="D2" s="517"/>
      <c r="E2" s="517"/>
      <c r="F2" s="517"/>
      <c r="G2" s="526" t="s">
        <v>1</v>
      </c>
      <c r="H2" s="526"/>
      <c r="I2" s="511"/>
      <c r="J2" s="511"/>
      <c r="K2" s="511"/>
      <c r="L2" s="511"/>
      <c r="M2" s="522" t="s">
        <v>2</v>
      </c>
      <c r="N2" s="522"/>
      <c r="O2" s="522"/>
      <c r="P2" s="105"/>
      <c r="Q2" s="106"/>
      <c r="R2" s="106"/>
    </row>
    <row r="3" spans="1:18" ht="12.75" customHeight="1">
      <c r="A3" s="517"/>
      <c r="B3" s="517"/>
      <c r="C3" s="517"/>
      <c r="D3" s="517"/>
      <c r="E3" s="517"/>
      <c r="F3" s="517"/>
      <c r="G3" s="526"/>
      <c r="H3" s="526"/>
      <c r="I3" s="511"/>
      <c r="J3" s="511"/>
      <c r="K3" s="511"/>
      <c r="L3" s="511"/>
      <c r="M3" s="522"/>
      <c r="N3" s="522"/>
      <c r="O3" s="522"/>
      <c r="P3" s="105"/>
      <c r="Q3" s="106"/>
      <c r="R3" s="106"/>
    </row>
    <row r="4" spans="1:18" ht="12.75" customHeight="1">
      <c r="A4" s="517"/>
      <c r="B4" s="517"/>
      <c r="C4" s="517"/>
      <c r="D4" s="517"/>
      <c r="E4" s="517"/>
      <c r="F4" s="517"/>
      <c r="G4" s="526"/>
      <c r="H4" s="526"/>
      <c r="I4" s="511"/>
      <c r="J4" s="511"/>
      <c r="K4" s="511"/>
      <c r="L4" s="511"/>
      <c r="M4" s="522"/>
      <c r="N4" s="522"/>
      <c r="O4" s="522"/>
      <c r="P4" s="105"/>
      <c r="Q4" s="106"/>
      <c r="R4" s="106"/>
    </row>
    <row r="5" spans="1:18" ht="12.75" customHeight="1">
      <c r="A5" s="517"/>
      <c r="B5" s="517"/>
      <c r="C5" s="517"/>
      <c r="D5" s="517"/>
      <c r="E5" s="517"/>
      <c r="F5" s="517"/>
      <c r="G5" s="526"/>
      <c r="H5" s="526"/>
      <c r="I5" s="511"/>
      <c r="J5" s="511"/>
      <c r="K5" s="511"/>
      <c r="L5" s="511"/>
      <c r="M5" s="522"/>
      <c r="N5" s="522"/>
      <c r="O5" s="522"/>
      <c r="P5" s="105"/>
      <c r="Q5" s="106"/>
      <c r="R5" s="106"/>
    </row>
    <row r="6" spans="1:18" ht="12.75" customHeight="1">
      <c r="A6" s="517"/>
      <c r="B6" s="517"/>
      <c r="C6" s="517"/>
      <c r="D6" s="517"/>
      <c r="E6" s="517"/>
      <c r="F6" s="517"/>
      <c r="G6" s="526"/>
      <c r="H6" s="526"/>
      <c r="I6" s="511"/>
      <c r="J6" s="511"/>
      <c r="K6" s="511"/>
      <c r="L6" s="511"/>
      <c r="M6" s="522"/>
      <c r="N6" s="522"/>
      <c r="O6" s="522"/>
      <c r="P6" s="105"/>
      <c r="Q6" s="106"/>
      <c r="R6" s="106"/>
    </row>
    <row r="7" spans="1:18" ht="12.75" customHeight="1">
      <c r="A7" s="517"/>
      <c r="B7" s="517"/>
      <c r="C7" s="517"/>
      <c r="D7" s="517"/>
      <c r="E7" s="517"/>
      <c r="F7" s="517"/>
      <c r="G7" s="526"/>
      <c r="H7" s="526"/>
      <c r="I7" s="511"/>
      <c r="J7" s="511"/>
      <c r="K7" s="511"/>
      <c r="L7" s="511"/>
      <c r="M7" s="522"/>
      <c r="N7" s="522"/>
      <c r="O7" s="522"/>
      <c r="P7" s="105"/>
      <c r="Q7" s="106"/>
      <c r="R7" s="106"/>
    </row>
    <row r="8" spans="1:18" ht="12.75" customHeight="1">
      <c r="C8" s="9"/>
      <c r="E8" s="10"/>
      <c r="F8" s="10"/>
      <c r="H8" s="10"/>
      <c r="J8" s="10"/>
    </row>
    <row r="9" spans="1:18" ht="12.75" customHeight="1">
      <c r="A9" s="11" t="s">
        <v>3</v>
      </c>
      <c r="E9" s="10"/>
      <c r="F9" s="10"/>
      <c r="H9" s="10"/>
      <c r="K9" s="12"/>
    </row>
    <row r="10" spans="1:18" ht="12.75" customHeight="1">
      <c r="A10" s="1" t="s">
        <v>4</v>
      </c>
      <c r="C10" s="9"/>
      <c r="E10" s="10"/>
      <c r="F10" s="10"/>
      <c r="H10" s="10"/>
      <c r="J10" s="10"/>
      <c r="K10" s="13"/>
    </row>
    <row r="12" spans="1:18" ht="12.75" customHeight="1">
      <c r="A12" s="14"/>
      <c r="B12" s="15"/>
      <c r="C12" s="15"/>
      <c r="D12" s="16"/>
      <c r="E12" s="16"/>
      <c r="F12" s="16"/>
      <c r="H12" s="17"/>
      <c r="I12" s="18"/>
      <c r="J12" s="16"/>
      <c r="K12" s="16"/>
      <c r="L12" s="14"/>
      <c r="M12" s="14"/>
      <c r="N12" s="14"/>
      <c r="O12" s="14"/>
      <c r="P12" s="14"/>
      <c r="Q12" s="15"/>
      <c r="R12" s="14"/>
    </row>
    <row r="13" spans="1:18" ht="12.75" customHeight="1">
      <c r="A13" s="14"/>
      <c r="B13" s="15"/>
      <c r="C13" s="15"/>
      <c r="D13" s="16"/>
      <c r="E13" s="16"/>
      <c r="F13" s="16"/>
      <c r="H13" s="17"/>
      <c r="I13" s="18"/>
      <c r="J13" s="16"/>
      <c r="K13" s="16"/>
      <c r="L13" s="14"/>
      <c r="M13" s="14"/>
      <c r="N13" s="14"/>
      <c r="O13" s="14"/>
      <c r="P13" s="14"/>
      <c r="Q13" s="15"/>
      <c r="R13" s="14"/>
    </row>
    <row r="14" spans="1:18" ht="14.25"/>
    <row r="15" spans="1:18" ht="16.5" customHeight="1">
      <c r="A15" s="510" t="s">
        <v>119</v>
      </c>
      <c r="B15" s="510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</row>
    <row r="16" spans="1:18" ht="16.5" customHeight="1" thickBot="1">
      <c r="A16" s="523"/>
      <c r="B16" s="512" t="s">
        <v>6</v>
      </c>
      <c r="C16" s="512" t="s">
        <v>8</v>
      </c>
      <c r="D16" s="513">
        <v>7001</v>
      </c>
      <c r="E16" s="513"/>
      <c r="F16" s="513"/>
      <c r="G16" s="524" t="s">
        <v>7</v>
      </c>
      <c r="H16" s="524"/>
      <c r="I16" s="524"/>
      <c r="J16" s="527">
        <v>7002</v>
      </c>
      <c r="K16" s="527"/>
      <c r="L16" s="527"/>
      <c r="M16" s="514">
        <v>7003</v>
      </c>
      <c r="N16" s="514"/>
      <c r="O16" s="514"/>
      <c r="P16" s="512" t="s">
        <v>8</v>
      </c>
      <c r="Q16" s="512" t="s">
        <v>6</v>
      </c>
      <c r="R16" s="523"/>
    </row>
    <row r="17" spans="1:18" s="22" customFormat="1" ht="12" customHeight="1" thickTop="1" thickBot="1">
      <c r="A17" s="523"/>
      <c r="B17" s="512"/>
      <c r="C17" s="512"/>
      <c r="D17" s="515" t="s">
        <v>9</v>
      </c>
      <c r="E17" s="515"/>
      <c r="F17" s="515"/>
      <c r="G17" s="528" t="s">
        <v>10</v>
      </c>
      <c r="H17" s="528"/>
      <c r="I17" s="528"/>
      <c r="J17" s="515" t="s">
        <v>9</v>
      </c>
      <c r="K17" s="515"/>
      <c r="L17" s="515"/>
      <c r="M17" s="516" t="s">
        <v>9</v>
      </c>
      <c r="N17" s="516"/>
      <c r="O17" s="516"/>
      <c r="P17" s="512"/>
      <c r="Q17" s="512"/>
      <c r="R17" s="523"/>
    </row>
    <row r="18" spans="1:18" s="2" customFormat="1" ht="16.5" customHeight="1" thickTop="1" thickBot="1">
      <c r="A18" s="523"/>
      <c r="B18" s="512"/>
      <c r="C18" s="512"/>
      <c r="D18" s="25" t="s">
        <v>11</v>
      </c>
      <c r="E18" s="26" t="s">
        <v>12</v>
      </c>
      <c r="F18" s="25" t="s">
        <v>58</v>
      </c>
      <c r="G18" s="28" t="s">
        <v>14</v>
      </c>
      <c r="H18" s="29" t="s">
        <v>15</v>
      </c>
      <c r="I18" s="107" t="s">
        <v>14</v>
      </c>
      <c r="J18" s="41" t="s">
        <v>11</v>
      </c>
      <c r="K18" s="41" t="s">
        <v>12</v>
      </c>
      <c r="L18" s="25" t="s">
        <v>58</v>
      </c>
      <c r="M18" s="108" t="s">
        <v>11</v>
      </c>
      <c r="N18" s="108" t="s">
        <v>12</v>
      </c>
      <c r="O18" s="108" t="s">
        <v>13</v>
      </c>
      <c r="P18" s="512"/>
      <c r="Q18" s="512"/>
      <c r="R18" s="523"/>
    </row>
    <row r="19" spans="1:18" ht="16.5" customHeight="1" thickTop="1" thickBot="1">
      <c r="A19" s="521"/>
      <c r="B19" s="109">
        <v>0.3</v>
      </c>
      <c r="C19" s="8">
        <v>0</v>
      </c>
      <c r="D19" s="32">
        <v>0.30208333333333337</v>
      </c>
      <c r="E19" s="36">
        <v>1.3888888888888887E-3</v>
      </c>
      <c r="F19" s="110" t="s">
        <v>16</v>
      </c>
      <c r="G19" s="37" t="s">
        <v>18</v>
      </c>
      <c r="H19" s="111" t="s">
        <v>19</v>
      </c>
      <c r="I19" s="112" t="s">
        <v>45</v>
      </c>
      <c r="J19" s="36">
        <f>J22+K22</f>
        <v>0.62847222222222221</v>
      </c>
      <c r="K19" s="36" t="s">
        <v>16</v>
      </c>
      <c r="L19" s="113" t="s">
        <v>16</v>
      </c>
      <c r="M19" s="36">
        <f>+M22+N22</f>
        <v>0.65972222222222221</v>
      </c>
      <c r="N19" s="40" t="s">
        <v>16</v>
      </c>
      <c r="O19" s="36" t="s">
        <v>16</v>
      </c>
      <c r="P19" s="114">
        <v>15.5</v>
      </c>
      <c r="Q19" s="30" t="s">
        <v>16</v>
      </c>
      <c r="R19" s="521"/>
    </row>
    <row r="20" spans="1:18" ht="16.5" customHeight="1" thickTop="1" thickBot="1">
      <c r="A20" s="521"/>
      <c r="B20" s="85">
        <v>0.7</v>
      </c>
      <c r="C20" s="8">
        <v>0.3</v>
      </c>
      <c r="D20" s="32">
        <f>D19+E19</f>
        <v>0.30347222222222225</v>
      </c>
      <c r="E20" s="32">
        <v>2.7777777777777775E-3</v>
      </c>
      <c r="F20" s="40" t="s">
        <v>16</v>
      </c>
      <c r="G20" s="37" t="s">
        <v>21</v>
      </c>
      <c r="H20" s="115" t="s">
        <v>101</v>
      </c>
      <c r="I20" s="112" t="s">
        <v>16</v>
      </c>
      <c r="J20" s="40" t="s">
        <v>16</v>
      </c>
      <c r="K20" s="40" t="s">
        <v>16</v>
      </c>
      <c r="L20" s="39" t="s">
        <v>16</v>
      </c>
      <c r="M20" s="40" t="s">
        <v>16</v>
      </c>
      <c r="N20" s="40" t="s">
        <v>16</v>
      </c>
      <c r="O20" s="40" t="s">
        <v>16</v>
      </c>
      <c r="P20" s="116" t="s">
        <v>16</v>
      </c>
      <c r="Q20" s="109" t="s">
        <v>16</v>
      </c>
      <c r="R20" s="521"/>
    </row>
    <row r="21" spans="1:18" ht="16.5" customHeight="1" thickTop="1" thickBot="1">
      <c r="A21" s="521"/>
      <c r="B21" s="85">
        <v>0.5</v>
      </c>
      <c r="C21" s="8">
        <v>1</v>
      </c>
      <c r="D21" s="32" t="s">
        <v>16</v>
      </c>
      <c r="E21" s="32" t="s">
        <v>16</v>
      </c>
      <c r="F21" s="40" t="s">
        <v>16</v>
      </c>
      <c r="G21" s="37" t="s">
        <v>16</v>
      </c>
      <c r="H21" s="115" t="s">
        <v>100</v>
      </c>
      <c r="I21" s="112" t="s">
        <v>16</v>
      </c>
      <c r="J21" s="40" t="s">
        <v>16</v>
      </c>
      <c r="K21" s="40" t="s">
        <v>16</v>
      </c>
      <c r="L21" s="39" t="s">
        <v>16</v>
      </c>
      <c r="M21" s="40" t="s">
        <v>16</v>
      </c>
      <c r="N21" s="40" t="s">
        <v>16</v>
      </c>
      <c r="O21" s="40" t="s">
        <v>16</v>
      </c>
      <c r="P21" s="116" t="s">
        <v>16</v>
      </c>
      <c r="Q21" s="85" t="s">
        <v>16</v>
      </c>
      <c r="R21" s="521"/>
    </row>
    <row r="22" spans="1:18" ht="16.5" customHeight="1" thickTop="1" thickBot="1">
      <c r="A22" s="521"/>
      <c r="B22" s="85">
        <v>3.5</v>
      </c>
      <c r="C22" s="8">
        <v>1.5</v>
      </c>
      <c r="D22" s="32" t="s">
        <v>16</v>
      </c>
      <c r="E22" s="32" t="s">
        <v>16</v>
      </c>
      <c r="F22" s="34" t="s">
        <v>16</v>
      </c>
      <c r="G22" s="37" t="s">
        <v>16</v>
      </c>
      <c r="H22" s="115" t="s">
        <v>89</v>
      </c>
      <c r="I22" s="112" t="s">
        <v>44</v>
      </c>
      <c r="J22" s="40">
        <f>J24+K24</f>
        <v>0.62708333333333333</v>
      </c>
      <c r="K22" s="40">
        <v>1.3888888888888887E-3</v>
      </c>
      <c r="L22" s="39" t="s">
        <v>16</v>
      </c>
      <c r="M22" s="40">
        <f>+M24+N24</f>
        <v>0.65833333333333333</v>
      </c>
      <c r="N22" s="40">
        <v>1.3888888888888887E-3</v>
      </c>
      <c r="O22" s="40" t="s">
        <v>16</v>
      </c>
      <c r="P22" s="116">
        <v>15.1</v>
      </c>
      <c r="Q22" s="85">
        <f>P19-P22</f>
        <v>0.40000000000000036</v>
      </c>
      <c r="R22" s="521"/>
    </row>
    <row r="23" spans="1:18" ht="16.5" customHeight="1" thickTop="1" thickBot="1">
      <c r="A23" s="521"/>
      <c r="B23" s="39">
        <v>1.2</v>
      </c>
      <c r="C23" s="8">
        <v>5</v>
      </c>
      <c r="D23" s="32">
        <f>D20+E20</f>
        <v>0.30625000000000002</v>
      </c>
      <c r="E23" s="32">
        <v>1.3888888888888887E-3</v>
      </c>
      <c r="F23" s="46" t="s">
        <v>16</v>
      </c>
      <c r="G23" s="37" t="s">
        <v>25</v>
      </c>
      <c r="H23" s="115" t="s">
        <v>91</v>
      </c>
      <c r="I23" s="112" t="s">
        <v>16</v>
      </c>
      <c r="J23" s="40" t="s">
        <v>16</v>
      </c>
      <c r="K23" s="40" t="s">
        <v>16</v>
      </c>
      <c r="L23" s="39" t="s">
        <v>16</v>
      </c>
      <c r="M23" s="40" t="s">
        <v>16</v>
      </c>
      <c r="N23" s="40" t="s">
        <v>16</v>
      </c>
      <c r="O23" s="40" t="s">
        <v>16</v>
      </c>
      <c r="P23" s="116" t="s">
        <v>16</v>
      </c>
      <c r="Q23" s="85" t="s">
        <v>16</v>
      </c>
      <c r="R23" s="521"/>
    </row>
    <row r="24" spans="1:18" ht="16.5" customHeight="1" thickTop="1" thickBot="1">
      <c r="A24" s="521"/>
      <c r="B24" s="109">
        <v>1.2</v>
      </c>
      <c r="C24" s="8">
        <v>6.2</v>
      </c>
      <c r="D24" s="32">
        <f t="shared" ref="D24:D29" si="0">D23+E23</f>
        <v>0.30763888888888891</v>
      </c>
      <c r="E24" s="32">
        <v>2.0833333333333333E-3</v>
      </c>
      <c r="F24" s="46" t="s">
        <v>16</v>
      </c>
      <c r="G24" s="37" t="s">
        <v>28</v>
      </c>
      <c r="H24" s="115" t="s">
        <v>99</v>
      </c>
      <c r="I24" s="112" t="s">
        <v>42</v>
      </c>
      <c r="J24" s="40">
        <f t="shared" ref="J24:J33" si="1">J25+K25</f>
        <v>0.62361111111111112</v>
      </c>
      <c r="K24" s="40">
        <v>3.4722222222222225E-3</v>
      </c>
      <c r="L24" s="39" t="s">
        <v>93</v>
      </c>
      <c r="M24" s="40">
        <f t="shared" ref="M24:M32" si="2">+M25+N25</f>
        <v>0.65486111111111112</v>
      </c>
      <c r="N24" s="40">
        <v>3.4722222222222225E-3</v>
      </c>
      <c r="O24" s="39" t="s">
        <v>93</v>
      </c>
      <c r="P24" s="116">
        <v>11.2</v>
      </c>
      <c r="Q24" s="39">
        <f>P22-P24</f>
        <v>3.9000000000000004</v>
      </c>
      <c r="R24" s="521"/>
    </row>
    <row r="25" spans="1:18" ht="16.5" customHeight="1" thickTop="1" thickBot="1">
      <c r="A25" s="521"/>
      <c r="B25" s="39">
        <v>1</v>
      </c>
      <c r="C25" s="8">
        <v>7.4</v>
      </c>
      <c r="D25" s="32">
        <f t="shared" si="0"/>
        <v>0.30972222222222223</v>
      </c>
      <c r="E25" s="32">
        <v>6.9444444444444436E-4</v>
      </c>
      <c r="F25" s="46" t="s">
        <v>16</v>
      </c>
      <c r="G25" s="37" t="s">
        <v>30</v>
      </c>
      <c r="H25" s="115" t="s">
        <v>97</v>
      </c>
      <c r="I25" s="112" t="s">
        <v>40</v>
      </c>
      <c r="J25" s="40">
        <f t="shared" si="1"/>
        <v>0.62222222222222223</v>
      </c>
      <c r="K25" s="40">
        <v>1.3888888888888887E-3</v>
      </c>
      <c r="L25" s="39" t="s">
        <v>16</v>
      </c>
      <c r="M25" s="40">
        <f t="shared" si="2"/>
        <v>0.65347222222222223</v>
      </c>
      <c r="N25" s="40">
        <v>1.3888888888888887E-3</v>
      </c>
      <c r="O25" s="40" t="s">
        <v>16</v>
      </c>
      <c r="P25" s="116">
        <v>10</v>
      </c>
      <c r="Q25" s="109">
        <f t="shared" ref="Q25:Q34" si="3">P24-P25</f>
        <v>1.1999999999999993</v>
      </c>
      <c r="R25" s="521"/>
    </row>
    <row r="26" spans="1:18" ht="16.5" customHeight="1" thickTop="1" thickBot="1">
      <c r="A26" s="521"/>
      <c r="B26" s="109">
        <v>1</v>
      </c>
      <c r="C26" s="8">
        <v>8.4</v>
      </c>
      <c r="D26" s="32">
        <f t="shared" si="0"/>
        <v>0.31041666666666667</v>
      </c>
      <c r="E26" s="32">
        <v>1.3888888888888887E-3</v>
      </c>
      <c r="F26" s="46" t="s">
        <v>16</v>
      </c>
      <c r="G26" s="37" t="s">
        <v>32</v>
      </c>
      <c r="H26" s="115" t="s">
        <v>96</v>
      </c>
      <c r="I26" s="112" t="s">
        <v>38</v>
      </c>
      <c r="J26" s="40">
        <f t="shared" si="1"/>
        <v>0.62152777777777779</v>
      </c>
      <c r="K26" s="40">
        <v>6.9444444444444436E-4</v>
      </c>
      <c r="L26" s="39" t="s">
        <v>16</v>
      </c>
      <c r="M26" s="40">
        <f t="shared" si="2"/>
        <v>0.65277777777777779</v>
      </c>
      <c r="N26" s="40">
        <v>6.9444444444444436E-4</v>
      </c>
      <c r="O26" s="40" t="s">
        <v>16</v>
      </c>
      <c r="P26" s="116">
        <v>9.4</v>
      </c>
      <c r="Q26" s="39">
        <f t="shared" si="3"/>
        <v>0.59999999999999964</v>
      </c>
      <c r="R26" s="521"/>
    </row>
    <row r="27" spans="1:18" ht="16.5" customHeight="1" thickTop="1" thickBot="1">
      <c r="A27" s="521"/>
      <c r="B27" s="39">
        <v>0.6</v>
      </c>
      <c r="C27" s="8">
        <v>9.4</v>
      </c>
      <c r="D27" s="32">
        <f t="shared" si="0"/>
        <v>0.31180555555555556</v>
      </c>
      <c r="E27" s="32">
        <v>6.9444444444444436E-4</v>
      </c>
      <c r="F27" s="46" t="s">
        <v>16</v>
      </c>
      <c r="G27" s="37" t="s">
        <v>34</v>
      </c>
      <c r="H27" s="115" t="s">
        <v>120</v>
      </c>
      <c r="I27" s="112" t="s">
        <v>36</v>
      </c>
      <c r="J27" s="40">
        <f t="shared" si="1"/>
        <v>0.62013888888888891</v>
      </c>
      <c r="K27" s="40">
        <v>1.3888888888888887E-3</v>
      </c>
      <c r="L27" s="39" t="s">
        <v>16</v>
      </c>
      <c r="M27" s="40">
        <f t="shared" si="2"/>
        <v>0.65138888888888891</v>
      </c>
      <c r="N27" s="40">
        <v>1.3888888888888887E-3</v>
      </c>
      <c r="O27" s="40" t="s">
        <v>16</v>
      </c>
      <c r="P27" s="116">
        <v>8.4</v>
      </c>
      <c r="Q27" s="109">
        <f t="shared" si="3"/>
        <v>1</v>
      </c>
      <c r="R27" s="521"/>
    </row>
    <row r="28" spans="1:18" ht="16.5" customHeight="1" thickTop="1" thickBot="1">
      <c r="A28" s="521"/>
      <c r="B28" s="109">
        <v>1.2</v>
      </c>
      <c r="C28" s="8">
        <v>10</v>
      </c>
      <c r="D28" s="32">
        <f t="shared" si="0"/>
        <v>0.3125</v>
      </c>
      <c r="E28" s="40">
        <v>1.3888888888888887E-3</v>
      </c>
      <c r="F28" s="44" t="s">
        <v>16</v>
      </c>
      <c r="G28" s="37" t="s">
        <v>36</v>
      </c>
      <c r="H28" s="115" t="s">
        <v>121</v>
      </c>
      <c r="I28" s="112" t="s">
        <v>34</v>
      </c>
      <c r="J28" s="40">
        <f t="shared" si="1"/>
        <v>0.61944444444444446</v>
      </c>
      <c r="K28" s="40">
        <v>6.9444444444444436E-4</v>
      </c>
      <c r="L28" s="39" t="s">
        <v>16</v>
      </c>
      <c r="M28" s="40">
        <f t="shared" si="2"/>
        <v>0.65069444444444446</v>
      </c>
      <c r="N28" s="40">
        <v>6.9444444444444436E-4</v>
      </c>
      <c r="O28" s="40" t="s">
        <v>16</v>
      </c>
      <c r="P28" s="116">
        <v>7.4</v>
      </c>
      <c r="Q28" s="39">
        <f t="shared" si="3"/>
        <v>1</v>
      </c>
      <c r="R28" s="521"/>
    </row>
    <row r="29" spans="1:18" ht="16.5" customHeight="1" thickTop="1" thickBot="1">
      <c r="A29" s="521"/>
      <c r="B29" s="85">
        <v>3.9</v>
      </c>
      <c r="C29" s="8">
        <v>11.2</v>
      </c>
      <c r="D29" s="32">
        <f t="shared" si="0"/>
        <v>0.31388888888888888</v>
      </c>
      <c r="E29" s="40">
        <v>4.1666666666666666E-3</v>
      </c>
      <c r="F29" s="44" t="s">
        <v>98</v>
      </c>
      <c r="G29" s="37" t="s">
        <v>38</v>
      </c>
      <c r="H29" s="115" t="s">
        <v>92</v>
      </c>
      <c r="I29" s="112" t="s">
        <v>32</v>
      </c>
      <c r="J29" s="40">
        <f t="shared" si="1"/>
        <v>0.61805555555555558</v>
      </c>
      <c r="K29" s="40">
        <v>1.3888888888888887E-3</v>
      </c>
      <c r="L29" s="39" t="s">
        <v>16</v>
      </c>
      <c r="M29" s="40">
        <f t="shared" si="2"/>
        <v>0.64930555555555558</v>
      </c>
      <c r="N29" s="40">
        <v>1.3888888888888887E-3</v>
      </c>
      <c r="O29" s="40" t="s">
        <v>16</v>
      </c>
      <c r="P29" s="116">
        <v>6.2</v>
      </c>
      <c r="Q29" s="109">
        <f t="shared" si="3"/>
        <v>1.2000000000000002</v>
      </c>
      <c r="R29" s="521"/>
    </row>
    <row r="30" spans="1:18" ht="16.5" customHeight="1" thickTop="1" thickBot="1">
      <c r="A30" s="521"/>
      <c r="B30" s="85" t="s">
        <v>16</v>
      </c>
      <c r="C30" s="8" t="s">
        <v>16</v>
      </c>
      <c r="D30" s="32" t="s">
        <v>16</v>
      </c>
      <c r="E30" s="40" t="s">
        <v>16</v>
      </c>
      <c r="F30" s="44" t="s">
        <v>16</v>
      </c>
      <c r="G30" s="37" t="s">
        <v>16</v>
      </c>
      <c r="H30" s="115" t="s">
        <v>91</v>
      </c>
      <c r="I30" s="112" t="s">
        <v>30</v>
      </c>
      <c r="J30" s="40">
        <f t="shared" si="1"/>
        <v>0.6166666666666667</v>
      </c>
      <c r="K30" s="40">
        <v>1.3888888888888887E-3</v>
      </c>
      <c r="L30" s="39" t="s">
        <v>16</v>
      </c>
      <c r="M30" s="40">
        <f t="shared" si="2"/>
        <v>0.6479166666666667</v>
      </c>
      <c r="N30" s="40">
        <v>1.3888888888888887E-3</v>
      </c>
      <c r="O30" s="40" t="s">
        <v>16</v>
      </c>
      <c r="P30" s="116">
        <v>5</v>
      </c>
      <c r="Q30" s="51">
        <f t="shared" si="3"/>
        <v>1.2000000000000002</v>
      </c>
      <c r="R30" s="521"/>
    </row>
    <row r="31" spans="1:18" ht="16.5" customHeight="1" thickTop="1" thickBot="1">
      <c r="A31" s="521"/>
      <c r="B31" s="85" t="s">
        <v>17</v>
      </c>
      <c r="C31" s="8" t="s">
        <v>17</v>
      </c>
      <c r="D31" s="32" t="s">
        <v>16</v>
      </c>
      <c r="E31" s="40" t="s">
        <v>16</v>
      </c>
      <c r="F31" s="44" t="s">
        <v>16</v>
      </c>
      <c r="G31" s="37" t="s">
        <v>16</v>
      </c>
      <c r="H31" s="115" t="s">
        <v>90</v>
      </c>
      <c r="I31" s="112" t="s">
        <v>25</v>
      </c>
      <c r="J31" s="40">
        <f t="shared" si="1"/>
        <v>0.61319444444444449</v>
      </c>
      <c r="K31" s="40">
        <v>3.4722222222222225E-3</v>
      </c>
      <c r="L31" s="39" t="s">
        <v>27</v>
      </c>
      <c r="M31" s="40">
        <f t="shared" si="2"/>
        <v>0.64444444444444449</v>
      </c>
      <c r="N31" s="40">
        <v>3.4722222222222225E-3</v>
      </c>
      <c r="O31" s="39" t="s">
        <v>27</v>
      </c>
      <c r="P31" s="116">
        <v>1.5</v>
      </c>
      <c r="Q31" s="85">
        <f t="shared" si="3"/>
        <v>3.5</v>
      </c>
      <c r="R31" s="521"/>
    </row>
    <row r="32" spans="1:18" ht="16.5" customHeight="1" thickTop="1" thickBot="1">
      <c r="A32" s="521"/>
      <c r="B32" s="85">
        <v>0.4</v>
      </c>
      <c r="C32" s="8">
        <v>15.1</v>
      </c>
      <c r="D32" s="32">
        <f>D29+E29</f>
        <v>0.31805555555555554</v>
      </c>
      <c r="E32" s="40">
        <v>2.0833333333333333E-3</v>
      </c>
      <c r="F32" s="44" t="s">
        <v>16</v>
      </c>
      <c r="G32" s="37" t="s">
        <v>40</v>
      </c>
      <c r="H32" s="115" t="s">
        <v>100</v>
      </c>
      <c r="I32" s="112" t="s">
        <v>23</v>
      </c>
      <c r="J32" s="40">
        <f t="shared" si="1"/>
        <v>0.61250000000000004</v>
      </c>
      <c r="K32" s="40">
        <v>6.9444444444444436E-4</v>
      </c>
      <c r="L32" s="39" t="s">
        <v>16</v>
      </c>
      <c r="M32" s="40">
        <f t="shared" si="2"/>
        <v>0.64375000000000004</v>
      </c>
      <c r="N32" s="40">
        <v>6.9444444444444436E-4</v>
      </c>
      <c r="O32" s="40" t="s">
        <v>16</v>
      </c>
      <c r="P32" s="116">
        <v>1</v>
      </c>
      <c r="Q32" s="51">
        <f t="shared" si="3"/>
        <v>0.5</v>
      </c>
      <c r="R32" s="521"/>
    </row>
    <row r="33" spans="1:18" ht="16.5" customHeight="1" thickTop="1" thickBot="1">
      <c r="A33" s="521"/>
      <c r="B33" s="85" t="s">
        <v>16</v>
      </c>
      <c r="C33" s="73" t="s">
        <v>16</v>
      </c>
      <c r="D33" s="45" t="s">
        <v>16</v>
      </c>
      <c r="E33" s="41" t="s">
        <v>16</v>
      </c>
      <c r="F33" s="9" t="s">
        <v>16</v>
      </c>
      <c r="G33" s="117" t="s">
        <v>16</v>
      </c>
      <c r="H33" s="118" t="s">
        <v>89</v>
      </c>
      <c r="I33" s="119" t="s">
        <v>21</v>
      </c>
      <c r="J33" s="40">
        <f t="shared" si="1"/>
        <v>0.6118055555555556</v>
      </c>
      <c r="K33" s="40">
        <v>6.9444444444444436E-4</v>
      </c>
      <c r="L33" s="39" t="s">
        <v>16</v>
      </c>
      <c r="M33" s="40">
        <f>M34+N34</f>
        <v>0.6430555555555556</v>
      </c>
      <c r="N33" s="40">
        <v>6.9444444444444436E-4</v>
      </c>
      <c r="O33" s="40" t="s">
        <v>16</v>
      </c>
      <c r="P33" s="116">
        <v>0.3</v>
      </c>
      <c r="Q33" s="51">
        <f t="shared" si="3"/>
        <v>0.7</v>
      </c>
      <c r="R33" s="521"/>
    </row>
    <row r="34" spans="1:18" ht="16.5" customHeight="1" thickTop="1">
      <c r="A34" s="521"/>
      <c r="B34" s="39" t="s">
        <v>16</v>
      </c>
      <c r="C34" s="39">
        <v>15.5</v>
      </c>
      <c r="D34" s="40">
        <f>D32+E32</f>
        <v>0.32013888888888886</v>
      </c>
      <c r="E34" s="40" t="s">
        <v>16</v>
      </c>
      <c r="F34" s="40" t="s">
        <v>16</v>
      </c>
      <c r="G34" s="120" t="s">
        <v>42</v>
      </c>
      <c r="H34" s="121" t="s">
        <v>19</v>
      </c>
      <c r="I34" s="120" t="s">
        <v>18</v>
      </c>
      <c r="J34" s="45">
        <v>0.61111111111111116</v>
      </c>
      <c r="K34" s="32">
        <v>6.9444444444444436E-4</v>
      </c>
      <c r="L34" s="122" t="s">
        <v>16</v>
      </c>
      <c r="M34" s="40">
        <v>0.64236111111111116</v>
      </c>
      <c r="N34" s="40">
        <v>6.9444444444444436E-4</v>
      </c>
      <c r="O34" s="40" t="s">
        <v>16</v>
      </c>
      <c r="P34" s="122">
        <v>0</v>
      </c>
      <c r="Q34" s="39">
        <f t="shared" si="3"/>
        <v>0.3</v>
      </c>
      <c r="R34" s="521"/>
    </row>
    <row r="35" spans="1:18" ht="12.75" customHeight="1">
      <c r="A35" s="90"/>
      <c r="B35" s="20"/>
      <c r="C35" s="20"/>
      <c r="D35" s="92"/>
      <c r="E35" s="41">
        <f>SUM(E$19:E34)</f>
        <v>1.8055555555555554E-2</v>
      </c>
      <c r="F35" s="123"/>
      <c r="G35" s="124"/>
      <c r="H35" s="20" t="s">
        <v>47</v>
      </c>
      <c r="I35" s="125"/>
      <c r="J35" s="123"/>
      <c r="K35" s="49">
        <f>SUM(K$19:K34)</f>
        <v>1.7361111111111112E-2</v>
      </c>
      <c r="L35" s="91"/>
      <c r="M35" s="91"/>
      <c r="N35" s="95">
        <f>SUM(N19:N34)</f>
        <v>1.7361111111111112E-2</v>
      </c>
      <c r="O35" s="91"/>
      <c r="P35" s="91"/>
      <c r="Q35" s="20"/>
      <c r="R35" s="96"/>
    </row>
    <row r="36" spans="1:18" s="53" customFormat="1" ht="12.75" customHeight="1">
      <c r="A36" s="97"/>
      <c r="B36" s="55"/>
      <c r="C36" s="55"/>
      <c r="E36" s="98">
        <f>C34*60/MINUTE(E35)</f>
        <v>35.769230769230766</v>
      </c>
      <c r="F36" s="126"/>
      <c r="G36" s="55"/>
      <c r="H36" s="55" t="s">
        <v>48</v>
      </c>
      <c r="I36" s="54"/>
      <c r="J36" s="100"/>
      <c r="K36" s="98">
        <f>P19*60/MINUTE(K35)</f>
        <v>37.200000000000003</v>
      </c>
      <c r="N36" s="99">
        <f>P19*60/MINUTE(N35)</f>
        <v>37.200000000000003</v>
      </c>
      <c r="Q36" s="55"/>
      <c r="R36" s="100"/>
    </row>
    <row r="37" spans="1:18" s="53" customFormat="1" ht="12.75" customHeight="1">
      <c r="A37" s="101"/>
      <c r="B37" s="61"/>
      <c r="C37" s="61"/>
      <c r="D37" s="102"/>
      <c r="E37" s="64">
        <v>45</v>
      </c>
      <c r="F37" s="104"/>
      <c r="G37" s="61"/>
      <c r="H37" s="61" t="s">
        <v>49</v>
      </c>
      <c r="I37" s="60"/>
      <c r="J37" s="104"/>
      <c r="K37" s="64">
        <v>43</v>
      </c>
      <c r="L37" s="102"/>
      <c r="M37" s="102"/>
      <c r="N37" s="103">
        <v>43</v>
      </c>
      <c r="O37" s="102"/>
      <c r="P37" s="102"/>
      <c r="Q37" s="61"/>
      <c r="R37" s="104"/>
    </row>
    <row r="38" spans="1:18" ht="12.75" customHeight="1">
      <c r="H38" s="17"/>
    </row>
    <row r="39" spans="1:18" ht="12.75" customHeight="1">
      <c r="A39" s="1" t="s">
        <v>50</v>
      </c>
      <c r="H39" s="17"/>
      <c r="I39" s="3"/>
    </row>
    <row r="40" spans="1:18" ht="12.75" customHeight="1">
      <c r="A40" s="1" t="s">
        <v>51</v>
      </c>
      <c r="I40" s="3"/>
    </row>
    <row r="41" spans="1:18" ht="12.75" customHeight="1">
      <c r="I41" s="3"/>
    </row>
    <row r="42" spans="1:18" ht="12.75" customHeight="1">
      <c r="A42" s="1" t="s">
        <v>52</v>
      </c>
      <c r="G42" s="69"/>
      <c r="H42" s="10"/>
      <c r="I42" s="3"/>
    </row>
    <row r="43" spans="1:18" ht="12.75" customHeight="1">
      <c r="A43" s="1" t="s">
        <v>53</v>
      </c>
      <c r="G43" s="69"/>
      <c r="H43" s="10"/>
      <c r="I43" s="3"/>
    </row>
    <row r="44" spans="1:18" ht="12.75" customHeight="1">
      <c r="A44" s="1" t="s">
        <v>54</v>
      </c>
      <c r="G44" s="69"/>
      <c r="H44" s="10"/>
      <c r="I44" s="3"/>
    </row>
    <row r="45" spans="1:18" ht="12.75" customHeight="1">
      <c r="G45" s="69"/>
      <c r="H45" s="10"/>
      <c r="I45" s="3"/>
    </row>
    <row r="46" spans="1:18" ht="12.75" customHeight="1">
      <c r="A46" s="1" t="s">
        <v>55</v>
      </c>
      <c r="G46" s="69"/>
      <c r="H46" s="10"/>
      <c r="I46" s="3"/>
    </row>
  </sheetData>
  <mergeCells count="21">
    <mergeCell ref="A19:A34"/>
    <mergeCell ref="R19:R34"/>
    <mergeCell ref="J16:L16"/>
    <mergeCell ref="M16:O16"/>
    <mergeCell ref="P16:P18"/>
    <mergeCell ref="Q16:Q18"/>
    <mergeCell ref="R16:R18"/>
    <mergeCell ref="D17:F17"/>
    <mergeCell ref="G17:I17"/>
    <mergeCell ref="J17:L17"/>
    <mergeCell ref="M17:O17"/>
    <mergeCell ref="A16:A18"/>
    <mergeCell ref="B16:B18"/>
    <mergeCell ref="C16:C18"/>
    <mergeCell ref="D16:F16"/>
    <mergeCell ref="G16:I16"/>
    <mergeCell ref="A2:F7"/>
    <mergeCell ref="G2:H7"/>
    <mergeCell ref="I2:L7"/>
    <mergeCell ref="M2:O7"/>
    <mergeCell ref="A15:R15"/>
  </mergeCells>
  <printOptions horizontalCentered="1"/>
  <pageMargins left="0.78740157480314954" right="0.78740157480314954" top="1.8700787401574803" bottom="1.4763779527559056" header="1.4763779527559056" footer="1.0826771653543308"/>
  <pageSetup paperSize="0" fitToWidth="0" fitToHeight="0" pageOrder="overThenDown" orientation="landscape" horizontalDpi="0" verticalDpi="0" copies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857E-DDFA-4CB3-8B48-1521FBC5B567}">
  <dimension ref="A1:P70"/>
  <sheetViews>
    <sheetView workbookViewId="0"/>
  </sheetViews>
  <sheetFormatPr defaultRowHeight="12.75" customHeight="1"/>
  <cols>
    <col min="1" max="1" width="15.25" customWidth="1"/>
    <col min="2" max="2" width="3.375" customWidth="1"/>
    <col min="3" max="3" width="10.375" customWidth="1"/>
    <col min="4" max="4" width="7" customWidth="1"/>
    <col min="5" max="5" width="6.125" customWidth="1"/>
    <col min="6" max="6" width="6.125" style="158" customWidth="1"/>
    <col min="7" max="7" width="7.25" customWidth="1"/>
    <col min="8" max="8" width="3.875" customWidth="1"/>
    <col min="9" max="9" width="27.875" customWidth="1"/>
    <col min="10" max="10" width="3.25" customWidth="1"/>
    <col min="11" max="11" width="10.375" customWidth="1"/>
    <col min="12" max="12" width="5" customWidth="1"/>
    <col min="13" max="14" width="6.125" customWidth="1"/>
    <col min="15" max="15" width="7.5" customWidth="1"/>
    <col min="16" max="257" width="10.375" customWidth="1"/>
    <col min="258" max="1023" width="8.75" customWidth="1"/>
    <col min="1024" max="1024" width="9" customWidth="1"/>
  </cols>
  <sheetData>
    <row r="1" spans="1:16" ht="14.65" customHeight="1">
      <c r="A1" s="529" t="s">
        <v>122</v>
      </c>
      <c r="B1" s="529"/>
      <c r="C1" s="529"/>
      <c r="D1" s="529"/>
      <c r="E1" s="526" t="s">
        <v>1</v>
      </c>
      <c r="F1" s="526"/>
      <c r="G1" s="526"/>
      <c r="H1" s="526"/>
      <c r="I1" s="526"/>
      <c r="J1" s="511"/>
      <c r="K1" s="511"/>
      <c r="L1" s="511"/>
      <c r="M1" s="511"/>
      <c r="N1" s="530" t="s">
        <v>104</v>
      </c>
      <c r="O1" s="530"/>
      <c r="P1" s="530"/>
    </row>
    <row r="2" spans="1:16" ht="12.75" customHeight="1">
      <c r="A2" s="529"/>
      <c r="B2" s="529"/>
      <c r="C2" s="529"/>
      <c r="D2" s="529"/>
      <c r="E2" s="526"/>
      <c r="F2" s="526"/>
      <c r="G2" s="526"/>
      <c r="H2" s="526"/>
      <c r="I2" s="526"/>
      <c r="J2" s="511"/>
      <c r="K2" s="511"/>
      <c r="L2" s="511"/>
      <c r="M2" s="511"/>
      <c r="N2" s="530"/>
      <c r="O2" s="530"/>
      <c r="P2" s="530"/>
    </row>
    <row r="3" spans="1:16" ht="12.75" customHeight="1">
      <c r="A3" s="529"/>
      <c r="B3" s="529"/>
      <c r="C3" s="529"/>
      <c r="D3" s="529"/>
      <c r="E3" s="526"/>
      <c r="F3" s="526"/>
      <c r="G3" s="526"/>
      <c r="H3" s="526"/>
      <c r="I3" s="526"/>
      <c r="J3" s="511"/>
      <c r="K3" s="511"/>
      <c r="L3" s="511"/>
      <c r="M3" s="511"/>
      <c r="N3" s="530"/>
      <c r="O3" s="530"/>
      <c r="P3" s="530"/>
    </row>
    <row r="4" spans="1:16" ht="12.75" customHeight="1">
      <c r="A4" s="529"/>
      <c r="B4" s="529"/>
      <c r="C4" s="529"/>
      <c r="D4" s="529"/>
      <c r="E4" s="526"/>
      <c r="F4" s="526"/>
      <c r="G4" s="526"/>
      <c r="H4" s="526"/>
      <c r="I4" s="526"/>
      <c r="J4" s="511"/>
      <c r="K4" s="511"/>
      <c r="L4" s="511"/>
      <c r="M4" s="511"/>
      <c r="N4" s="530"/>
      <c r="O4" s="530"/>
      <c r="P4" s="530"/>
    </row>
    <row r="5" spans="1:16" ht="12.75" customHeight="1">
      <c r="A5" s="529"/>
      <c r="B5" s="529"/>
      <c r="C5" s="529"/>
      <c r="D5" s="529"/>
      <c r="E5" s="526"/>
      <c r="F5" s="526"/>
      <c r="G5" s="526"/>
      <c r="H5" s="526"/>
      <c r="I5" s="526"/>
      <c r="J5" s="511"/>
      <c r="K5" s="511"/>
      <c r="L5" s="511"/>
      <c r="M5" s="511"/>
      <c r="N5" s="530"/>
      <c r="O5" s="530"/>
      <c r="P5" s="530"/>
    </row>
    <row r="6" spans="1:16" ht="12.75" customHeight="1">
      <c r="A6" s="529"/>
      <c r="B6" s="529"/>
      <c r="C6" s="529"/>
      <c r="D6" s="529"/>
      <c r="E6" s="526"/>
      <c r="F6" s="526"/>
      <c r="G6" s="526"/>
      <c r="H6" s="526"/>
      <c r="I6" s="526"/>
      <c r="J6" s="511"/>
      <c r="K6" s="511"/>
      <c r="L6" s="511"/>
      <c r="M6" s="511"/>
      <c r="N6" s="530"/>
      <c r="O6" s="530"/>
      <c r="P6" s="530"/>
    </row>
    <row r="7" spans="1:16" ht="12.75" customHeight="1">
      <c r="A7" s="529"/>
      <c r="B7" s="529"/>
      <c r="C7" s="529"/>
      <c r="D7" s="529"/>
      <c r="E7" s="526"/>
      <c r="F7" s="526"/>
      <c r="G7" s="526"/>
      <c r="H7" s="526"/>
      <c r="I7" s="526"/>
      <c r="J7" s="511"/>
      <c r="K7" s="511"/>
      <c r="L7" s="511"/>
      <c r="M7" s="511"/>
      <c r="N7" s="530"/>
      <c r="O7" s="530"/>
      <c r="P7" s="530"/>
    </row>
    <row r="8" spans="1:16" ht="12.75" customHeight="1">
      <c r="A8" s="67"/>
      <c r="B8" s="1"/>
      <c r="C8" s="1"/>
      <c r="D8" s="9"/>
      <c r="E8" s="4"/>
      <c r="F8" s="139"/>
      <c r="G8" s="4"/>
      <c r="H8" s="1"/>
      <c r="I8" s="1"/>
      <c r="J8" s="2"/>
      <c r="K8" s="1"/>
      <c r="L8" s="1"/>
      <c r="M8" s="1"/>
      <c r="N8" s="1"/>
      <c r="O8" s="1"/>
      <c r="P8" s="1"/>
    </row>
    <row r="9" spans="1:16" ht="14.25" customHeight="1">
      <c r="A9" s="1"/>
      <c r="B9" s="140" t="s">
        <v>3</v>
      </c>
      <c r="C9" s="141"/>
      <c r="D9" s="142"/>
      <c r="E9" s="4"/>
      <c r="F9" s="139"/>
      <c r="G9" s="4"/>
      <c r="H9" s="1"/>
      <c r="I9" s="1"/>
      <c r="J9" s="2"/>
      <c r="K9" s="1"/>
      <c r="L9" s="1"/>
      <c r="M9" s="1"/>
      <c r="N9" s="1"/>
      <c r="O9" s="1"/>
      <c r="P9" s="1"/>
    </row>
    <row r="10" spans="1:16" ht="14.25" customHeight="1">
      <c r="A10" s="1"/>
      <c r="B10" s="141" t="s">
        <v>4</v>
      </c>
      <c r="C10" s="141"/>
      <c r="D10" s="139"/>
      <c r="E10" s="4"/>
      <c r="F10" s="139"/>
      <c r="G10" s="4"/>
      <c r="H10" s="1"/>
      <c r="I10" s="1"/>
      <c r="J10" s="2"/>
      <c r="K10" s="1"/>
      <c r="L10" s="1"/>
      <c r="M10" s="1"/>
      <c r="N10" s="1"/>
      <c r="O10" s="1"/>
      <c r="P10" s="1"/>
    </row>
    <row r="11" spans="1:16" ht="12.75" customHeight="1">
      <c r="A11" s="1"/>
      <c r="B11" s="1"/>
      <c r="C11" s="1"/>
      <c r="D11" s="2"/>
      <c r="E11" s="4"/>
      <c r="F11" s="9"/>
      <c r="G11" s="4"/>
      <c r="H11" s="1"/>
      <c r="I11" s="1"/>
      <c r="J11" s="2"/>
      <c r="K11" s="1"/>
      <c r="L11" s="1"/>
      <c r="M11" s="1"/>
      <c r="N11" s="1"/>
      <c r="O11" s="1"/>
      <c r="P11" s="1"/>
    </row>
    <row r="12" spans="1:16" ht="12.75" customHeight="1">
      <c r="A12" s="1"/>
      <c r="B12" s="1"/>
      <c r="C12" s="1"/>
      <c r="D12" s="2"/>
      <c r="E12" s="1"/>
      <c r="F12" s="139"/>
      <c r="G12" s="3"/>
      <c r="H12" s="1"/>
      <c r="I12" s="1"/>
      <c r="J12" s="2"/>
      <c r="K12" s="1"/>
      <c r="L12" s="1"/>
      <c r="M12" s="1"/>
      <c r="N12" s="1"/>
      <c r="O12" s="1"/>
      <c r="P12" s="1"/>
    </row>
    <row r="13" spans="1:16" ht="12.75" customHeight="1">
      <c r="A13" s="1"/>
      <c r="B13" s="510" t="s">
        <v>123</v>
      </c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1"/>
    </row>
    <row r="14" spans="1:16" ht="12.75" customHeight="1" thickBot="1">
      <c r="A14" s="1"/>
      <c r="B14" s="523"/>
      <c r="C14" s="512" t="s">
        <v>6</v>
      </c>
      <c r="D14" s="512" t="s">
        <v>8</v>
      </c>
      <c r="E14" s="514">
        <v>461</v>
      </c>
      <c r="F14" s="514"/>
      <c r="G14" s="514"/>
      <c r="H14" s="514" t="s">
        <v>7</v>
      </c>
      <c r="I14" s="514"/>
      <c r="J14" s="523"/>
      <c r="K14" s="512" t="s">
        <v>6</v>
      </c>
      <c r="L14" s="512" t="s">
        <v>8</v>
      </c>
      <c r="M14" s="514">
        <v>462</v>
      </c>
      <c r="N14" s="514"/>
      <c r="O14" s="514"/>
      <c r="P14" s="1"/>
    </row>
    <row r="15" spans="1:16" ht="12.75" customHeight="1" thickTop="1" thickBot="1">
      <c r="A15" s="22"/>
      <c r="B15" s="523"/>
      <c r="C15" s="512"/>
      <c r="D15" s="512"/>
      <c r="E15" s="521"/>
      <c r="F15" s="521"/>
      <c r="G15" s="521"/>
      <c r="H15" s="130"/>
      <c r="I15" s="131" t="s">
        <v>10</v>
      </c>
      <c r="J15" s="523"/>
      <c r="K15" s="512"/>
      <c r="L15" s="512"/>
      <c r="M15" s="521"/>
      <c r="N15" s="521"/>
      <c r="O15" s="521"/>
      <c r="P15" s="22"/>
    </row>
    <row r="16" spans="1:16" ht="12.75" customHeight="1" thickTop="1" thickBot="1">
      <c r="A16" s="2"/>
      <c r="B16" s="523"/>
      <c r="C16" s="512"/>
      <c r="D16" s="512"/>
      <c r="E16" s="25" t="s">
        <v>11</v>
      </c>
      <c r="F16" s="26" t="s">
        <v>12</v>
      </c>
      <c r="G16" s="25" t="s">
        <v>58</v>
      </c>
      <c r="H16" s="28" t="s">
        <v>14</v>
      </c>
      <c r="I16" s="29" t="s">
        <v>15</v>
      </c>
      <c r="J16" s="523"/>
      <c r="K16" s="512"/>
      <c r="L16" s="512"/>
      <c r="M16" s="71" t="s">
        <v>11</v>
      </c>
      <c r="N16" s="25" t="s">
        <v>12</v>
      </c>
      <c r="O16" s="71" t="s">
        <v>124</v>
      </c>
      <c r="P16" s="2"/>
    </row>
    <row r="17" spans="1:16" ht="12.75" customHeight="1" thickTop="1" thickBot="1">
      <c r="A17" s="1"/>
      <c r="B17" s="521"/>
      <c r="C17" s="143">
        <v>0</v>
      </c>
      <c r="D17" s="144">
        <v>0</v>
      </c>
      <c r="E17" s="145">
        <v>0.3611111111111111</v>
      </c>
      <c r="F17" s="146">
        <v>6.9444444444444436E-4</v>
      </c>
      <c r="G17" s="110"/>
      <c r="H17" s="37" t="s">
        <v>18</v>
      </c>
      <c r="I17" s="147" t="s">
        <v>62</v>
      </c>
      <c r="J17" s="521"/>
      <c r="K17" s="148"/>
      <c r="L17" s="127">
        <v>55.1</v>
      </c>
      <c r="M17" s="149">
        <f>M18+N18</f>
        <v>0.59374999999999978</v>
      </c>
      <c r="N17" s="36"/>
      <c r="O17" s="110"/>
      <c r="P17" s="1"/>
    </row>
    <row r="18" spans="1:16" ht="12.75" customHeight="1" thickTop="1" thickBot="1">
      <c r="A18" s="83"/>
      <c r="B18" s="521"/>
      <c r="C18" s="143">
        <f>D18-C17</f>
        <v>1</v>
      </c>
      <c r="D18" s="144">
        <v>1</v>
      </c>
      <c r="E18" s="149">
        <f>E17+F17</f>
        <v>0.36180555555555555</v>
      </c>
      <c r="F18" s="146">
        <v>6.9444444444444436E-4</v>
      </c>
      <c r="G18" s="46"/>
      <c r="H18" s="120" t="s">
        <v>21</v>
      </c>
      <c r="I18" s="147" t="s">
        <v>125</v>
      </c>
      <c r="J18" s="521"/>
      <c r="K18" s="148">
        <f>L17-L18</f>
        <v>1</v>
      </c>
      <c r="L18" s="127">
        <v>54.1</v>
      </c>
      <c r="M18" s="149">
        <f>M20+N19</f>
        <v>0.59305555555555534</v>
      </c>
      <c r="N18" s="146">
        <v>6.9444444444444436E-4</v>
      </c>
      <c r="O18" s="40"/>
      <c r="P18" s="1"/>
    </row>
    <row r="19" spans="1:16" ht="12.75" customHeight="1" thickTop="1" thickBot="1">
      <c r="A19" s="83"/>
      <c r="B19" s="521"/>
      <c r="C19" s="148">
        <f>D19-C18</f>
        <v>1</v>
      </c>
      <c r="D19" s="144">
        <v>2</v>
      </c>
      <c r="E19" s="149">
        <f>E18+F18</f>
        <v>0.36249999999999999</v>
      </c>
      <c r="F19" s="146" t="s">
        <v>17</v>
      </c>
      <c r="G19" s="46"/>
      <c r="H19" s="37" t="s">
        <v>23</v>
      </c>
      <c r="I19" s="147" t="s">
        <v>126</v>
      </c>
      <c r="J19" s="521"/>
      <c r="K19" s="148"/>
      <c r="L19" s="127" t="s">
        <v>17</v>
      </c>
      <c r="M19" s="149" t="s">
        <v>17</v>
      </c>
      <c r="N19" s="146">
        <v>6.9444444444444436E-4</v>
      </c>
      <c r="O19" s="46"/>
      <c r="P19" s="1"/>
    </row>
    <row r="20" spans="1:16" ht="12.75" customHeight="1" thickTop="1" thickBot="1">
      <c r="A20" s="83"/>
      <c r="B20" s="521"/>
      <c r="C20" s="148"/>
      <c r="D20" s="150" t="s">
        <v>16</v>
      </c>
      <c r="E20" s="149" t="s">
        <v>17</v>
      </c>
      <c r="F20" s="146">
        <v>2.0833333333333333E-3</v>
      </c>
      <c r="G20" s="46"/>
      <c r="H20" s="120" t="s">
        <v>25</v>
      </c>
      <c r="I20" s="147" t="s">
        <v>127</v>
      </c>
      <c r="J20" s="521"/>
      <c r="K20" s="148">
        <f>L18-L20</f>
        <v>1</v>
      </c>
      <c r="L20" s="127">
        <v>53.1</v>
      </c>
      <c r="M20" s="149">
        <f t="shared" ref="M20:M54" si="0">M21+N21</f>
        <v>0.59236111111111089</v>
      </c>
      <c r="N20" s="146" t="s">
        <v>17</v>
      </c>
      <c r="O20" s="46"/>
      <c r="P20" s="1"/>
    </row>
    <row r="21" spans="1:16" ht="12.75" customHeight="1" thickTop="1" thickBot="1">
      <c r="A21" s="83"/>
      <c r="B21" s="521"/>
      <c r="C21" s="148">
        <f>D21-D19</f>
        <v>1</v>
      </c>
      <c r="D21" s="144">
        <v>3</v>
      </c>
      <c r="E21" s="149">
        <f>E19+F20</f>
        <v>0.36458333333333331</v>
      </c>
      <c r="F21" s="146" t="s">
        <v>17</v>
      </c>
      <c r="G21" s="46"/>
      <c r="H21" s="37" t="s">
        <v>28</v>
      </c>
      <c r="I21" s="147" t="s">
        <v>128</v>
      </c>
      <c r="J21" s="521"/>
      <c r="K21" s="148">
        <f t="shared" ref="K21:K55" si="1">L20-L21</f>
        <v>1</v>
      </c>
      <c r="L21" s="127">
        <v>52.1</v>
      </c>
      <c r="M21" s="149">
        <f t="shared" si="0"/>
        <v>0.59097222222222201</v>
      </c>
      <c r="N21" s="146">
        <v>1.3888888888888887E-3</v>
      </c>
      <c r="O21" s="46"/>
      <c r="P21" s="1"/>
    </row>
    <row r="22" spans="1:16" ht="12.75" customHeight="1" thickTop="1" thickBot="1">
      <c r="A22" s="83"/>
      <c r="B22" s="521"/>
      <c r="C22" s="148"/>
      <c r="D22" s="150" t="s">
        <v>16</v>
      </c>
      <c r="E22" s="149" t="s">
        <v>17</v>
      </c>
      <c r="F22" s="146">
        <v>1.3888888888888887E-3</v>
      </c>
      <c r="G22" s="46"/>
      <c r="H22" s="120" t="s">
        <v>30</v>
      </c>
      <c r="I22" s="147" t="s">
        <v>126</v>
      </c>
      <c r="J22" s="521"/>
      <c r="K22" s="148">
        <f t="shared" si="1"/>
        <v>1</v>
      </c>
      <c r="L22" s="127">
        <v>51.1</v>
      </c>
      <c r="M22" s="149">
        <f t="shared" si="0"/>
        <v>0.58958333333333313</v>
      </c>
      <c r="N22" s="146">
        <v>1.3888888888888887E-3</v>
      </c>
      <c r="O22" s="46"/>
      <c r="P22" s="1"/>
    </row>
    <row r="23" spans="1:16" ht="12.75" customHeight="1" thickTop="1" thickBot="1">
      <c r="A23" s="83"/>
      <c r="B23" s="521"/>
      <c r="C23" s="148">
        <f>D23-D21</f>
        <v>1.4000000000000004</v>
      </c>
      <c r="D23" s="144">
        <v>4.4000000000000004</v>
      </c>
      <c r="E23" s="149">
        <f>E21+F22</f>
        <v>0.3659722222222222</v>
      </c>
      <c r="F23" s="146">
        <v>2.7777777777777775E-3</v>
      </c>
      <c r="G23" s="46"/>
      <c r="H23" s="37" t="s">
        <v>32</v>
      </c>
      <c r="I23" s="147" t="s">
        <v>129</v>
      </c>
      <c r="J23" s="521"/>
      <c r="K23" s="148">
        <f t="shared" si="1"/>
        <v>0.39999999999999858</v>
      </c>
      <c r="L23" s="127">
        <v>50.7</v>
      </c>
      <c r="M23" s="149">
        <f t="shared" si="0"/>
        <v>0.58888888888888868</v>
      </c>
      <c r="N23" s="146">
        <v>6.9444444444444436E-4</v>
      </c>
      <c r="O23" s="151">
        <f>3.3/(4/60)</f>
        <v>49.5</v>
      </c>
      <c r="P23" s="1"/>
    </row>
    <row r="24" spans="1:16" ht="12.75" customHeight="1" thickTop="1" thickBot="1">
      <c r="A24" s="1"/>
      <c r="B24" s="521"/>
      <c r="C24" s="148">
        <f t="shared" ref="C24:C58" si="2">D24-D23</f>
        <v>3.3</v>
      </c>
      <c r="D24" s="144">
        <v>7.7</v>
      </c>
      <c r="E24" s="149">
        <f t="shared" ref="E24:E58" si="3">E23+F23</f>
        <v>0.36874999999999997</v>
      </c>
      <c r="F24" s="146">
        <v>1.3888888888888887E-3</v>
      </c>
      <c r="G24" s="152">
        <f>C24/(4/60)</f>
        <v>49.5</v>
      </c>
      <c r="H24" s="120" t="s">
        <v>34</v>
      </c>
      <c r="I24" s="147" t="s">
        <v>99</v>
      </c>
      <c r="J24" s="521"/>
      <c r="K24" s="148">
        <f t="shared" si="1"/>
        <v>3.3000000000000043</v>
      </c>
      <c r="L24" s="127">
        <v>47.4</v>
      </c>
      <c r="M24" s="149">
        <f t="shared" si="0"/>
        <v>0.58611111111111092</v>
      </c>
      <c r="N24" s="146">
        <v>2.7777777777777775E-3</v>
      </c>
      <c r="O24" s="152"/>
      <c r="P24" s="1"/>
    </row>
    <row r="25" spans="1:16" ht="12.75" customHeight="1" thickTop="1" thickBot="1">
      <c r="A25" s="1"/>
      <c r="B25" s="521"/>
      <c r="C25" s="148">
        <f t="shared" si="2"/>
        <v>1.9999999999999991</v>
      </c>
      <c r="D25" s="144">
        <v>9.6999999999999993</v>
      </c>
      <c r="E25" s="149">
        <f t="shared" si="3"/>
        <v>0.37013888888888885</v>
      </c>
      <c r="F25" s="146">
        <v>6.9444444444444436E-4</v>
      </c>
      <c r="G25" s="32"/>
      <c r="H25" s="37" t="s">
        <v>36</v>
      </c>
      <c r="I25" s="147" t="s">
        <v>97</v>
      </c>
      <c r="J25" s="521"/>
      <c r="K25" s="148">
        <f t="shared" si="1"/>
        <v>2</v>
      </c>
      <c r="L25" s="127">
        <v>45.4</v>
      </c>
      <c r="M25" s="149">
        <f t="shared" si="0"/>
        <v>0.58472222222222203</v>
      </c>
      <c r="N25" s="146">
        <v>1.3888888888888887E-3</v>
      </c>
      <c r="O25" s="32"/>
      <c r="P25" s="1"/>
    </row>
    <row r="26" spans="1:16" ht="12.75" customHeight="1" thickTop="1" thickBot="1">
      <c r="A26" s="1"/>
      <c r="B26" s="521"/>
      <c r="C26" s="148">
        <f t="shared" si="2"/>
        <v>0.70000000000000107</v>
      </c>
      <c r="D26" s="144">
        <v>10.4</v>
      </c>
      <c r="E26" s="149">
        <f t="shared" si="3"/>
        <v>0.37083333333333329</v>
      </c>
      <c r="F26" s="146">
        <v>1.3888888888888887E-3</v>
      </c>
      <c r="G26" s="32"/>
      <c r="H26" s="120" t="s">
        <v>38</v>
      </c>
      <c r="I26" s="147" t="s">
        <v>96</v>
      </c>
      <c r="J26" s="521"/>
      <c r="K26" s="148">
        <f t="shared" si="1"/>
        <v>0.69999999999999574</v>
      </c>
      <c r="L26" s="127">
        <v>44.7</v>
      </c>
      <c r="M26" s="149">
        <f t="shared" si="0"/>
        <v>0.58402777777777759</v>
      </c>
      <c r="N26" s="146">
        <v>6.9444444444444436E-4</v>
      </c>
      <c r="O26" s="32"/>
      <c r="P26" s="1"/>
    </row>
    <row r="27" spans="1:16" ht="12.75" customHeight="1" thickTop="1" thickBot="1">
      <c r="A27" s="1"/>
      <c r="B27" s="521"/>
      <c r="C27" s="148">
        <f t="shared" si="2"/>
        <v>0.69999999999999929</v>
      </c>
      <c r="D27" s="144">
        <v>11.1</v>
      </c>
      <c r="E27" s="149">
        <f t="shared" si="3"/>
        <v>0.37222222222222218</v>
      </c>
      <c r="F27" s="146">
        <v>1.3888888888888887E-3</v>
      </c>
      <c r="G27" s="40"/>
      <c r="H27" s="37" t="s">
        <v>40</v>
      </c>
      <c r="I27" s="147" t="s">
        <v>130</v>
      </c>
      <c r="J27" s="521"/>
      <c r="K27" s="148">
        <f t="shared" si="1"/>
        <v>0.70000000000000284</v>
      </c>
      <c r="L27" s="127">
        <v>44</v>
      </c>
      <c r="M27" s="149">
        <f t="shared" si="0"/>
        <v>0.58263888888888871</v>
      </c>
      <c r="N27" s="146">
        <v>1.3888888888888887E-3</v>
      </c>
      <c r="O27" s="40"/>
      <c r="P27" s="1"/>
    </row>
    <row r="28" spans="1:16" ht="12.75" customHeight="1" thickTop="1" thickBot="1">
      <c r="A28" s="1"/>
      <c r="B28" s="521"/>
      <c r="C28" s="148">
        <f t="shared" si="2"/>
        <v>1.5</v>
      </c>
      <c r="D28" s="144">
        <v>12.6</v>
      </c>
      <c r="E28" s="149">
        <f t="shared" si="3"/>
        <v>0.37361111111111106</v>
      </c>
      <c r="F28" s="146">
        <v>6.9444444444444436E-4</v>
      </c>
      <c r="G28" s="40"/>
      <c r="H28" s="120" t="s">
        <v>42</v>
      </c>
      <c r="I28" s="147" t="s">
        <v>131</v>
      </c>
      <c r="J28" s="521"/>
      <c r="K28" s="148">
        <f t="shared" si="1"/>
        <v>1.5</v>
      </c>
      <c r="L28" s="127">
        <v>42.5</v>
      </c>
      <c r="M28" s="149">
        <f t="shared" si="0"/>
        <v>0.58124999999999982</v>
      </c>
      <c r="N28" s="146">
        <v>1.3888888888888887E-3</v>
      </c>
      <c r="O28" s="40"/>
      <c r="P28" s="1"/>
    </row>
    <row r="29" spans="1:16" ht="12.75" customHeight="1" thickTop="1" thickBot="1">
      <c r="A29" s="1"/>
      <c r="B29" s="521"/>
      <c r="C29" s="148">
        <f t="shared" si="2"/>
        <v>0.80000000000000071</v>
      </c>
      <c r="D29" s="144">
        <v>13.4</v>
      </c>
      <c r="E29" s="149">
        <f t="shared" si="3"/>
        <v>0.3743055555555555</v>
      </c>
      <c r="F29" s="146">
        <v>1.3888888888888887E-3</v>
      </c>
      <c r="G29" s="40"/>
      <c r="H29" s="37" t="s">
        <v>44</v>
      </c>
      <c r="I29" s="147" t="s">
        <v>132</v>
      </c>
      <c r="J29" s="521"/>
      <c r="K29" s="148">
        <f t="shared" si="1"/>
        <v>0.79999999999999716</v>
      </c>
      <c r="L29" s="127">
        <v>41.7</v>
      </c>
      <c r="M29" s="149">
        <f t="shared" si="0"/>
        <v>0.58055555555555538</v>
      </c>
      <c r="N29" s="146">
        <v>6.9444444444444436E-4</v>
      </c>
      <c r="O29" s="40"/>
      <c r="P29" s="1"/>
    </row>
    <row r="30" spans="1:16" ht="12.75" customHeight="1" thickTop="1" thickBot="1">
      <c r="A30" s="1"/>
      <c r="B30" s="521"/>
      <c r="C30" s="148">
        <f t="shared" si="2"/>
        <v>1</v>
      </c>
      <c r="D30" s="144">
        <v>14.4</v>
      </c>
      <c r="E30" s="149">
        <f t="shared" si="3"/>
        <v>0.37569444444444439</v>
      </c>
      <c r="F30" s="146">
        <v>1.3888888888888887E-3</v>
      </c>
      <c r="G30" s="40"/>
      <c r="H30" s="120" t="s">
        <v>45</v>
      </c>
      <c r="I30" s="147" t="s">
        <v>133</v>
      </c>
      <c r="J30" s="521"/>
      <c r="K30" s="148">
        <f t="shared" si="1"/>
        <v>1</v>
      </c>
      <c r="L30" s="127">
        <v>40.700000000000003</v>
      </c>
      <c r="M30" s="149">
        <f t="shared" si="0"/>
        <v>0.5791666666666665</v>
      </c>
      <c r="N30" s="146">
        <v>1.3888888888888887E-3</v>
      </c>
      <c r="O30" s="40"/>
      <c r="P30" s="1"/>
    </row>
    <row r="31" spans="1:16" ht="12.75" customHeight="1" thickTop="1" thickBot="1">
      <c r="A31" s="1"/>
      <c r="B31" s="521"/>
      <c r="C31" s="148">
        <f t="shared" si="2"/>
        <v>1.9999999999999982</v>
      </c>
      <c r="D31" s="144">
        <v>16.399999999999999</v>
      </c>
      <c r="E31" s="149">
        <f t="shared" si="3"/>
        <v>0.37708333333333327</v>
      </c>
      <c r="F31" s="146">
        <v>6.9444444444444436E-4</v>
      </c>
      <c r="G31" s="40"/>
      <c r="H31" s="37" t="s">
        <v>46</v>
      </c>
      <c r="I31" s="147" t="s">
        <v>134</v>
      </c>
      <c r="J31" s="521"/>
      <c r="K31" s="148">
        <f t="shared" si="1"/>
        <v>2</v>
      </c>
      <c r="L31" s="127">
        <v>38.700000000000003</v>
      </c>
      <c r="M31" s="149">
        <f t="shared" si="0"/>
        <v>0.57777777777777761</v>
      </c>
      <c r="N31" s="146">
        <v>1.3888888888888887E-3</v>
      </c>
      <c r="O31" s="40"/>
      <c r="P31" s="1"/>
    </row>
    <row r="32" spans="1:16" ht="12.75" customHeight="1" thickTop="1" thickBot="1">
      <c r="A32" s="1"/>
      <c r="B32" s="521"/>
      <c r="C32" s="148">
        <f t="shared" si="2"/>
        <v>1</v>
      </c>
      <c r="D32" s="144">
        <v>17.399999999999999</v>
      </c>
      <c r="E32" s="149">
        <f t="shared" si="3"/>
        <v>0.37777777777777771</v>
      </c>
      <c r="F32" s="146">
        <v>2.0833333333333333E-3</v>
      </c>
      <c r="G32" s="40"/>
      <c r="H32" s="120" t="s">
        <v>80</v>
      </c>
      <c r="I32" s="147" t="s">
        <v>135</v>
      </c>
      <c r="J32" s="521"/>
      <c r="K32" s="148">
        <f t="shared" si="1"/>
        <v>1</v>
      </c>
      <c r="L32" s="127">
        <v>37.700000000000003</v>
      </c>
      <c r="M32" s="149">
        <f t="shared" si="0"/>
        <v>0.57708333333333317</v>
      </c>
      <c r="N32" s="146">
        <v>6.9444444444444436E-4</v>
      </c>
      <c r="O32" s="40"/>
      <c r="P32" s="1"/>
    </row>
    <row r="33" spans="1:16" ht="12.75" customHeight="1" thickTop="1" thickBot="1">
      <c r="A33" s="1"/>
      <c r="B33" s="521"/>
      <c r="C33" s="148">
        <f t="shared" si="2"/>
        <v>2</v>
      </c>
      <c r="D33" s="144">
        <v>19.399999999999999</v>
      </c>
      <c r="E33" s="149">
        <f t="shared" si="3"/>
        <v>0.37986111111111104</v>
      </c>
      <c r="F33" s="146">
        <v>6.9444444444444436E-4</v>
      </c>
      <c r="G33" s="40"/>
      <c r="H33" s="37" t="s">
        <v>79</v>
      </c>
      <c r="I33" s="147" t="s">
        <v>136</v>
      </c>
      <c r="J33" s="521"/>
      <c r="K33" s="148">
        <f t="shared" si="1"/>
        <v>2</v>
      </c>
      <c r="L33" s="127">
        <v>35.700000000000003</v>
      </c>
      <c r="M33" s="149">
        <f t="shared" si="0"/>
        <v>0.57499999999999984</v>
      </c>
      <c r="N33" s="146">
        <v>2.0833333333333333E-3</v>
      </c>
      <c r="O33" s="40"/>
      <c r="P33" s="1"/>
    </row>
    <row r="34" spans="1:16" ht="12.75" customHeight="1" thickTop="1" thickBot="1">
      <c r="A34" s="1"/>
      <c r="B34" s="521"/>
      <c r="C34" s="148">
        <f t="shared" si="2"/>
        <v>1</v>
      </c>
      <c r="D34" s="144">
        <v>20.399999999999999</v>
      </c>
      <c r="E34" s="149">
        <f t="shared" si="3"/>
        <v>0.38055555555555548</v>
      </c>
      <c r="F34" s="146">
        <v>1.3888888888888887E-3</v>
      </c>
      <c r="G34" s="40"/>
      <c r="H34" s="120" t="s">
        <v>77</v>
      </c>
      <c r="I34" s="147" t="s">
        <v>137</v>
      </c>
      <c r="J34" s="521"/>
      <c r="K34" s="148">
        <f t="shared" si="1"/>
        <v>1</v>
      </c>
      <c r="L34" s="127">
        <v>34.700000000000003</v>
      </c>
      <c r="M34" s="149">
        <f t="shared" si="0"/>
        <v>0.5743055555555554</v>
      </c>
      <c r="N34" s="146">
        <v>6.9444444444444436E-4</v>
      </c>
      <c r="O34" s="40"/>
      <c r="P34" s="1"/>
    </row>
    <row r="35" spans="1:16" ht="12.75" customHeight="1" thickTop="1" thickBot="1">
      <c r="A35" s="1"/>
      <c r="B35" s="521"/>
      <c r="C35" s="148">
        <f t="shared" si="2"/>
        <v>1</v>
      </c>
      <c r="D35" s="144">
        <v>21.4</v>
      </c>
      <c r="E35" s="149">
        <f t="shared" si="3"/>
        <v>0.38194444444444436</v>
      </c>
      <c r="F35" s="146">
        <v>1.3888888888888887E-3</v>
      </c>
      <c r="G35" s="40"/>
      <c r="H35" s="37" t="s">
        <v>75</v>
      </c>
      <c r="I35" s="147" t="s">
        <v>138</v>
      </c>
      <c r="J35" s="521"/>
      <c r="K35" s="148">
        <f t="shared" si="1"/>
        <v>1</v>
      </c>
      <c r="L35" s="127">
        <v>33.700000000000003</v>
      </c>
      <c r="M35" s="149">
        <f t="shared" si="0"/>
        <v>0.57291666666666652</v>
      </c>
      <c r="N35" s="146">
        <v>1.3888888888888887E-3</v>
      </c>
      <c r="O35" s="40"/>
      <c r="P35" s="1"/>
    </row>
    <row r="36" spans="1:16" ht="12.75" customHeight="1" thickTop="1" thickBot="1">
      <c r="A36" s="1"/>
      <c r="B36" s="521"/>
      <c r="C36" s="148">
        <f t="shared" si="2"/>
        <v>2</v>
      </c>
      <c r="D36" s="144">
        <v>23.4</v>
      </c>
      <c r="E36" s="149">
        <f t="shared" si="3"/>
        <v>0.38333333333333325</v>
      </c>
      <c r="F36" s="146">
        <v>1.3888888888888887E-3</v>
      </c>
      <c r="G36" s="40"/>
      <c r="H36" s="120" t="s">
        <v>73</v>
      </c>
      <c r="I36" s="147" t="s">
        <v>139</v>
      </c>
      <c r="J36" s="521"/>
      <c r="K36" s="148">
        <f t="shared" si="1"/>
        <v>2.0000000000000036</v>
      </c>
      <c r="L36" s="127">
        <v>31.7</v>
      </c>
      <c r="M36" s="149">
        <f t="shared" si="0"/>
        <v>0.57152777777777763</v>
      </c>
      <c r="N36" s="146">
        <v>1.3888888888888887E-3</v>
      </c>
      <c r="O36" s="40"/>
      <c r="P36" s="1"/>
    </row>
    <row r="37" spans="1:16" ht="12.75" customHeight="1" thickTop="1" thickBot="1">
      <c r="A37" s="1"/>
      <c r="B37" s="521"/>
      <c r="C37" s="148">
        <f t="shared" si="2"/>
        <v>1.5</v>
      </c>
      <c r="D37" s="144">
        <v>24.9</v>
      </c>
      <c r="E37" s="149">
        <f t="shared" si="3"/>
        <v>0.38472222222222213</v>
      </c>
      <c r="F37" s="146">
        <v>2.0833333333333333E-3</v>
      </c>
      <c r="G37" s="40"/>
      <c r="H37" s="37" t="s">
        <v>71</v>
      </c>
      <c r="I37" s="147" t="s">
        <v>140</v>
      </c>
      <c r="J37" s="521"/>
      <c r="K37" s="148">
        <f t="shared" si="1"/>
        <v>1.5</v>
      </c>
      <c r="L37" s="127">
        <v>30.2</v>
      </c>
      <c r="M37" s="149">
        <f t="shared" si="0"/>
        <v>0.57013888888888875</v>
      </c>
      <c r="N37" s="146">
        <v>1.3888888888888887E-3</v>
      </c>
      <c r="O37" s="40"/>
      <c r="P37" s="1"/>
    </row>
    <row r="38" spans="1:16" ht="12.75" customHeight="1" thickTop="1" thickBot="1">
      <c r="A38" s="1"/>
      <c r="B38" s="521"/>
      <c r="C38" s="148">
        <f t="shared" si="2"/>
        <v>2.5</v>
      </c>
      <c r="D38" s="144">
        <v>27.4</v>
      </c>
      <c r="E38" s="149">
        <f t="shared" si="3"/>
        <v>0.38680555555555546</v>
      </c>
      <c r="F38" s="146">
        <v>6.9444444444444436E-4</v>
      </c>
      <c r="G38" s="40"/>
      <c r="H38" s="120" t="s">
        <v>69</v>
      </c>
      <c r="I38" s="147" t="s">
        <v>141</v>
      </c>
      <c r="J38" s="521"/>
      <c r="K38" s="148">
        <f t="shared" si="1"/>
        <v>2.5</v>
      </c>
      <c r="L38" s="127">
        <v>27.7</v>
      </c>
      <c r="M38" s="149">
        <f t="shared" si="0"/>
        <v>0.56805555555555542</v>
      </c>
      <c r="N38" s="146">
        <v>2.0833333333333333E-3</v>
      </c>
      <c r="O38" s="40"/>
      <c r="P38" s="1"/>
    </row>
    <row r="39" spans="1:16" ht="12.75" customHeight="1" thickTop="1" thickBot="1">
      <c r="A39" s="1"/>
      <c r="B39" s="521"/>
      <c r="C39" s="148">
        <f t="shared" si="2"/>
        <v>0.90000000000000213</v>
      </c>
      <c r="D39" s="144">
        <v>28.3</v>
      </c>
      <c r="E39" s="149">
        <f t="shared" si="3"/>
        <v>0.3874999999999999</v>
      </c>
      <c r="F39" s="146">
        <v>1.3888888888888887E-3</v>
      </c>
      <c r="G39" s="40"/>
      <c r="H39" s="37" t="s">
        <v>67</v>
      </c>
      <c r="I39" s="147" t="s">
        <v>142</v>
      </c>
      <c r="J39" s="521"/>
      <c r="K39" s="148">
        <f t="shared" si="1"/>
        <v>0.89999999999999858</v>
      </c>
      <c r="L39" s="127">
        <v>26.8</v>
      </c>
      <c r="M39" s="149">
        <f t="shared" si="0"/>
        <v>0.56736111111111098</v>
      </c>
      <c r="N39" s="146">
        <v>6.9444444444444436E-4</v>
      </c>
      <c r="O39" s="40"/>
      <c r="P39" s="1"/>
    </row>
    <row r="40" spans="1:16" ht="12.75" customHeight="1" thickTop="1" thickBot="1">
      <c r="A40" s="1"/>
      <c r="B40" s="521"/>
      <c r="C40" s="148">
        <f t="shared" si="2"/>
        <v>0.80000000000000071</v>
      </c>
      <c r="D40" s="144">
        <v>29.1</v>
      </c>
      <c r="E40" s="149">
        <f t="shared" si="3"/>
        <v>0.38888888888888878</v>
      </c>
      <c r="F40" s="146">
        <v>6.9444444444444436E-4</v>
      </c>
      <c r="G40" s="40"/>
      <c r="H40" s="120" t="s">
        <v>65</v>
      </c>
      <c r="I40" s="147" t="s">
        <v>143</v>
      </c>
      <c r="J40" s="521"/>
      <c r="K40" s="148">
        <f t="shared" si="1"/>
        <v>0.80000000000000071</v>
      </c>
      <c r="L40" s="127">
        <v>26</v>
      </c>
      <c r="M40" s="149">
        <f t="shared" si="0"/>
        <v>0.5659722222222221</v>
      </c>
      <c r="N40" s="146">
        <v>1.3888888888888887E-3</v>
      </c>
      <c r="O40" s="40"/>
      <c r="P40" s="1"/>
    </row>
    <row r="41" spans="1:16" ht="12.75" customHeight="1" thickTop="1" thickBot="1">
      <c r="A41" s="1"/>
      <c r="B41" s="521"/>
      <c r="C41" s="148">
        <f t="shared" si="2"/>
        <v>0.79999999999999716</v>
      </c>
      <c r="D41" s="144">
        <v>29.9</v>
      </c>
      <c r="E41" s="149">
        <f t="shared" si="3"/>
        <v>0.38958333333333323</v>
      </c>
      <c r="F41" s="146">
        <v>6.9444444444444436E-4</v>
      </c>
      <c r="G41" s="40"/>
      <c r="H41" s="37" t="s">
        <v>63</v>
      </c>
      <c r="I41" s="147" t="s">
        <v>142</v>
      </c>
      <c r="J41" s="521"/>
      <c r="K41" s="148">
        <f t="shared" si="1"/>
        <v>0.80000000000000071</v>
      </c>
      <c r="L41" s="127">
        <v>25.2</v>
      </c>
      <c r="M41" s="149">
        <f t="shared" si="0"/>
        <v>0.56527777777777766</v>
      </c>
      <c r="N41" s="146">
        <v>6.9444444444444436E-4</v>
      </c>
      <c r="O41" s="40"/>
      <c r="P41" s="1"/>
    </row>
    <row r="42" spans="1:16" ht="12.75" customHeight="1" thickTop="1" thickBot="1">
      <c r="A42" s="1"/>
      <c r="B42" s="521"/>
      <c r="C42" s="148">
        <f t="shared" si="2"/>
        <v>0.90000000000000213</v>
      </c>
      <c r="D42" s="144">
        <v>30.8</v>
      </c>
      <c r="E42" s="149">
        <f t="shared" si="3"/>
        <v>0.39027777777777767</v>
      </c>
      <c r="F42" s="146">
        <v>1.3888888888888887E-3</v>
      </c>
      <c r="G42" s="40"/>
      <c r="H42" s="120" t="s">
        <v>61</v>
      </c>
      <c r="I42" s="147" t="s">
        <v>141</v>
      </c>
      <c r="J42" s="521"/>
      <c r="K42" s="148">
        <f t="shared" si="1"/>
        <v>0.89999999999999858</v>
      </c>
      <c r="L42" s="127">
        <v>24.3</v>
      </c>
      <c r="M42" s="149">
        <f t="shared" si="0"/>
        <v>0.56458333333333321</v>
      </c>
      <c r="N42" s="146">
        <v>6.9444444444444436E-4</v>
      </c>
      <c r="O42" s="40"/>
      <c r="P42" s="1"/>
    </row>
    <row r="43" spans="1:16" ht="12.75" customHeight="1" thickTop="1" thickBot="1">
      <c r="A43" s="1"/>
      <c r="B43" s="521"/>
      <c r="C43" s="148">
        <f t="shared" si="2"/>
        <v>0.89999999999999858</v>
      </c>
      <c r="D43" s="144">
        <v>31.7</v>
      </c>
      <c r="E43" s="149">
        <f t="shared" si="3"/>
        <v>0.39166666666666655</v>
      </c>
      <c r="F43" s="146">
        <v>1.3888888888888887E-3</v>
      </c>
      <c r="G43" s="40"/>
      <c r="H43" s="37" t="s">
        <v>144</v>
      </c>
      <c r="I43" s="147" t="s">
        <v>145</v>
      </c>
      <c r="J43" s="521"/>
      <c r="K43" s="148">
        <f t="shared" si="1"/>
        <v>0.90000000000000213</v>
      </c>
      <c r="L43" s="127">
        <v>23.4</v>
      </c>
      <c r="M43" s="149">
        <f t="shared" si="0"/>
        <v>0.56319444444444433</v>
      </c>
      <c r="N43" s="146">
        <v>1.3888888888888887E-3</v>
      </c>
      <c r="O43" s="40"/>
      <c r="P43" s="1"/>
    </row>
    <row r="44" spans="1:16" ht="12.75" customHeight="1" thickTop="1" thickBot="1">
      <c r="A44" s="1"/>
      <c r="B44" s="521"/>
      <c r="C44" s="148">
        <f t="shared" si="2"/>
        <v>1.5999999999999979</v>
      </c>
      <c r="D44" s="144">
        <v>33.299999999999997</v>
      </c>
      <c r="E44" s="149">
        <f t="shared" si="3"/>
        <v>0.39305555555555544</v>
      </c>
      <c r="F44" s="146">
        <v>1.3888888888888887E-3</v>
      </c>
      <c r="G44" s="40"/>
      <c r="H44" s="120" t="s">
        <v>146</v>
      </c>
      <c r="I44" s="147" t="s">
        <v>147</v>
      </c>
      <c r="J44" s="521"/>
      <c r="K44" s="148">
        <f t="shared" si="1"/>
        <v>1.5999999999999979</v>
      </c>
      <c r="L44" s="127">
        <v>21.8</v>
      </c>
      <c r="M44" s="149">
        <f t="shared" si="0"/>
        <v>0.56180555555555545</v>
      </c>
      <c r="N44" s="146">
        <v>1.3888888888888887E-3</v>
      </c>
      <c r="O44" s="40"/>
      <c r="P44" s="1"/>
    </row>
    <row r="45" spans="1:16" ht="12.75" customHeight="1" thickTop="1" thickBot="1">
      <c r="A45" s="1"/>
      <c r="B45" s="521"/>
      <c r="C45" s="148">
        <f t="shared" si="2"/>
        <v>1.4000000000000057</v>
      </c>
      <c r="D45" s="144">
        <v>34.700000000000003</v>
      </c>
      <c r="E45" s="149">
        <f t="shared" si="3"/>
        <v>0.39444444444444432</v>
      </c>
      <c r="F45" s="146">
        <v>1.3888888888888887E-3</v>
      </c>
      <c r="G45" s="40"/>
      <c r="H45" s="37" t="s">
        <v>148</v>
      </c>
      <c r="I45" s="147" t="s">
        <v>149</v>
      </c>
      <c r="J45" s="521"/>
      <c r="K45" s="148">
        <f t="shared" si="1"/>
        <v>1.4000000000000021</v>
      </c>
      <c r="L45" s="127">
        <v>20.399999999999999</v>
      </c>
      <c r="M45" s="149">
        <f t="shared" si="0"/>
        <v>0.56041666666666656</v>
      </c>
      <c r="N45" s="146">
        <v>1.3888888888888887E-3</v>
      </c>
      <c r="O45" s="40"/>
      <c r="P45" s="1"/>
    </row>
    <row r="46" spans="1:16" ht="12.75" customHeight="1" thickTop="1" thickBot="1">
      <c r="A46" s="1"/>
      <c r="B46" s="521"/>
      <c r="C46" s="148">
        <f t="shared" si="2"/>
        <v>1.5</v>
      </c>
      <c r="D46" s="144">
        <v>36.200000000000003</v>
      </c>
      <c r="E46" s="149">
        <f t="shared" si="3"/>
        <v>0.3958333333333332</v>
      </c>
      <c r="F46" s="146">
        <v>1.3888888888888887E-3</v>
      </c>
      <c r="G46" s="40"/>
      <c r="H46" s="120" t="s">
        <v>150</v>
      </c>
      <c r="I46" s="147" t="s">
        <v>151</v>
      </c>
      <c r="J46" s="521"/>
      <c r="K46" s="148">
        <f t="shared" si="1"/>
        <v>1.5</v>
      </c>
      <c r="L46" s="127">
        <v>18.899999999999999</v>
      </c>
      <c r="M46" s="149">
        <f t="shared" si="0"/>
        <v>0.55902777777777768</v>
      </c>
      <c r="N46" s="146">
        <v>1.3888888888888887E-3</v>
      </c>
      <c r="O46" s="40"/>
      <c r="P46" s="1"/>
    </row>
    <row r="47" spans="1:16" ht="12.75" customHeight="1" thickTop="1" thickBot="1">
      <c r="A47" s="1"/>
      <c r="B47" s="521"/>
      <c r="C47" s="148">
        <f t="shared" si="2"/>
        <v>2.3999999999999986</v>
      </c>
      <c r="D47" s="144">
        <v>38.6</v>
      </c>
      <c r="E47" s="149">
        <f t="shared" si="3"/>
        <v>0.39722222222222209</v>
      </c>
      <c r="F47" s="146">
        <v>6.9444444444444436E-4</v>
      </c>
      <c r="G47" s="40"/>
      <c r="H47" s="37" t="s">
        <v>152</v>
      </c>
      <c r="I47" s="147" t="s">
        <v>153</v>
      </c>
      <c r="J47" s="521"/>
      <c r="K47" s="148">
        <f t="shared" si="1"/>
        <v>2.3999999999999986</v>
      </c>
      <c r="L47" s="127">
        <v>16.5</v>
      </c>
      <c r="M47" s="149">
        <f t="shared" si="0"/>
        <v>0.5576388888888888</v>
      </c>
      <c r="N47" s="146">
        <v>1.3888888888888887E-3</v>
      </c>
      <c r="O47" s="40"/>
      <c r="P47" s="1"/>
    </row>
    <row r="48" spans="1:16" ht="12.75" customHeight="1" thickTop="1" thickBot="1">
      <c r="A48" s="1"/>
      <c r="B48" s="521"/>
      <c r="C48" s="148">
        <f t="shared" si="2"/>
        <v>1</v>
      </c>
      <c r="D48" s="144">
        <v>39.6</v>
      </c>
      <c r="E48" s="149">
        <f t="shared" si="3"/>
        <v>0.39791666666666653</v>
      </c>
      <c r="F48" s="146">
        <v>1.3888888888888887E-3</v>
      </c>
      <c r="G48" s="40"/>
      <c r="H48" s="120" t="s">
        <v>154</v>
      </c>
      <c r="I48" s="147" t="s">
        <v>155</v>
      </c>
      <c r="J48" s="521"/>
      <c r="K48" s="148">
        <f t="shared" si="1"/>
        <v>1</v>
      </c>
      <c r="L48" s="127">
        <v>15.5</v>
      </c>
      <c r="M48" s="149">
        <f t="shared" si="0"/>
        <v>0.55694444444444435</v>
      </c>
      <c r="N48" s="146">
        <v>6.9444444444444436E-4</v>
      </c>
      <c r="O48" s="40"/>
      <c r="P48" s="1"/>
    </row>
    <row r="49" spans="1:16" ht="12.75" customHeight="1" thickTop="1" thickBot="1">
      <c r="A49" s="1"/>
      <c r="B49" s="521"/>
      <c r="C49" s="148">
        <f t="shared" si="2"/>
        <v>1.3999999999999986</v>
      </c>
      <c r="D49" s="144">
        <v>41</v>
      </c>
      <c r="E49" s="149">
        <f t="shared" si="3"/>
        <v>0.39930555555555541</v>
      </c>
      <c r="F49" s="146">
        <v>6.9444444444444436E-4</v>
      </c>
      <c r="G49" s="40"/>
      <c r="H49" s="37" t="s">
        <v>156</v>
      </c>
      <c r="I49" s="147" t="s">
        <v>131</v>
      </c>
      <c r="J49" s="521"/>
      <c r="K49" s="148">
        <f t="shared" si="1"/>
        <v>1.4000000000000004</v>
      </c>
      <c r="L49" s="127">
        <v>14.1</v>
      </c>
      <c r="M49" s="149">
        <f t="shared" si="0"/>
        <v>0.55555555555555547</v>
      </c>
      <c r="N49" s="146">
        <v>1.3888888888888887E-3</v>
      </c>
      <c r="O49" s="40"/>
      <c r="P49" s="1"/>
    </row>
    <row r="50" spans="1:16" ht="12.75" customHeight="1" thickTop="1" thickBot="1">
      <c r="A50" s="1"/>
      <c r="B50" s="521"/>
      <c r="C50" s="148">
        <f t="shared" si="2"/>
        <v>0.5</v>
      </c>
      <c r="D50" s="144">
        <v>41.5</v>
      </c>
      <c r="E50" s="149">
        <f t="shared" si="3"/>
        <v>0.39999999999999986</v>
      </c>
      <c r="F50" s="146">
        <v>1.3888888888888887E-3</v>
      </c>
      <c r="G50" s="40"/>
      <c r="H50" s="120" t="s">
        <v>157</v>
      </c>
      <c r="I50" s="147" t="s">
        <v>131</v>
      </c>
      <c r="J50" s="521"/>
      <c r="K50" s="148">
        <f t="shared" si="1"/>
        <v>0.5</v>
      </c>
      <c r="L50" s="127">
        <v>13.6</v>
      </c>
      <c r="M50" s="149">
        <f t="shared" si="0"/>
        <v>0.55486111111111103</v>
      </c>
      <c r="N50" s="146">
        <v>6.9444444444444436E-4</v>
      </c>
      <c r="O50" s="40"/>
      <c r="P50" s="1"/>
    </row>
    <row r="51" spans="1:16" ht="12.75" customHeight="1" thickTop="1" thickBot="1">
      <c r="A51" s="1"/>
      <c r="B51" s="521"/>
      <c r="C51" s="148">
        <f t="shared" si="2"/>
        <v>1.5</v>
      </c>
      <c r="D51" s="144">
        <v>43</v>
      </c>
      <c r="E51" s="149">
        <f t="shared" si="3"/>
        <v>0.40138888888888874</v>
      </c>
      <c r="F51" s="146">
        <v>6.9444444444444436E-4</v>
      </c>
      <c r="G51" s="40"/>
      <c r="H51" s="37" t="s">
        <v>158</v>
      </c>
      <c r="I51" s="147" t="s">
        <v>130</v>
      </c>
      <c r="J51" s="521"/>
      <c r="K51" s="148">
        <f t="shared" si="1"/>
        <v>1.5</v>
      </c>
      <c r="L51" s="127">
        <v>12.1</v>
      </c>
      <c r="M51" s="149">
        <f t="shared" si="0"/>
        <v>0.55347222222222214</v>
      </c>
      <c r="N51" s="146">
        <v>1.3888888888888887E-3</v>
      </c>
      <c r="O51" s="40"/>
      <c r="P51" s="1"/>
    </row>
    <row r="52" spans="1:16" ht="12.75" customHeight="1" thickTop="1" thickBot="1">
      <c r="A52" s="1"/>
      <c r="B52" s="521"/>
      <c r="C52" s="148">
        <f t="shared" si="2"/>
        <v>0.70000000000000284</v>
      </c>
      <c r="D52" s="144">
        <v>43.7</v>
      </c>
      <c r="E52" s="149">
        <f t="shared" si="3"/>
        <v>0.40208333333333318</v>
      </c>
      <c r="F52" s="146">
        <v>6.9444444444444436E-4</v>
      </c>
      <c r="G52" s="40"/>
      <c r="H52" s="120" t="s">
        <v>159</v>
      </c>
      <c r="I52" s="147" t="s">
        <v>96</v>
      </c>
      <c r="J52" s="521"/>
      <c r="K52" s="148">
        <f t="shared" si="1"/>
        <v>0.69999999999999929</v>
      </c>
      <c r="L52" s="127">
        <v>11.4</v>
      </c>
      <c r="M52" s="149">
        <f t="shared" si="0"/>
        <v>0.5527777777777777</v>
      </c>
      <c r="N52" s="146">
        <v>6.9444444444444436E-4</v>
      </c>
      <c r="O52" s="40"/>
      <c r="P52" s="1"/>
    </row>
    <row r="53" spans="1:16" ht="12.75" customHeight="1" thickTop="1" thickBot="1">
      <c r="A53" s="1"/>
      <c r="B53" s="521"/>
      <c r="C53" s="148">
        <f t="shared" si="2"/>
        <v>0.69999999999999574</v>
      </c>
      <c r="D53" s="144">
        <v>44.4</v>
      </c>
      <c r="E53" s="149">
        <f t="shared" si="3"/>
        <v>0.40277777777777762</v>
      </c>
      <c r="F53" s="146">
        <v>2.0833333333333333E-3</v>
      </c>
      <c r="G53" s="40"/>
      <c r="H53" s="37" t="s">
        <v>160</v>
      </c>
      <c r="I53" s="147" t="s">
        <v>97</v>
      </c>
      <c r="J53" s="521"/>
      <c r="K53" s="148">
        <f t="shared" si="1"/>
        <v>0.70000000000000107</v>
      </c>
      <c r="L53" s="127">
        <v>10.7</v>
      </c>
      <c r="M53" s="149">
        <f t="shared" si="0"/>
        <v>0.55208333333333326</v>
      </c>
      <c r="N53" s="146">
        <v>6.9444444444444436E-4</v>
      </c>
      <c r="O53" s="40"/>
      <c r="P53" s="1"/>
    </row>
    <row r="54" spans="1:16" ht="12.75" customHeight="1" thickTop="1" thickBot="1">
      <c r="A54" s="1"/>
      <c r="B54" s="521"/>
      <c r="C54" s="148">
        <f t="shared" si="2"/>
        <v>2</v>
      </c>
      <c r="D54" s="144">
        <v>46.4</v>
      </c>
      <c r="E54" s="149">
        <f t="shared" si="3"/>
        <v>0.40486111111111095</v>
      </c>
      <c r="F54" s="146">
        <v>3.4722222222222225E-3</v>
      </c>
      <c r="G54" s="40"/>
      <c r="H54" s="120" t="s">
        <v>161</v>
      </c>
      <c r="I54" s="147" t="s">
        <v>99</v>
      </c>
      <c r="J54" s="521"/>
      <c r="K54" s="148">
        <f t="shared" si="1"/>
        <v>2</v>
      </c>
      <c r="L54" s="127">
        <v>8.6999999999999993</v>
      </c>
      <c r="M54" s="149">
        <f t="shared" si="0"/>
        <v>0.54999999999999993</v>
      </c>
      <c r="N54" s="146">
        <v>2.0833333333333333E-3</v>
      </c>
      <c r="O54" s="153">
        <f>3.3/(5/60)</f>
        <v>39.6</v>
      </c>
      <c r="P54" s="1"/>
    </row>
    <row r="55" spans="1:16" ht="12.75" customHeight="1" thickTop="1" thickBot="1">
      <c r="A55" s="1"/>
      <c r="B55" s="521"/>
      <c r="C55" s="148">
        <f t="shared" si="2"/>
        <v>3.3000000000000043</v>
      </c>
      <c r="D55" s="144">
        <v>49.7</v>
      </c>
      <c r="E55" s="149">
        <f t="shared" si="3"/>
        <v>0.40833333333333316</v>
      </c>
      <c r="F55" s="146">
        <v>6.9444444444444436E-4</v>
      </c>
      <c r="G55" s="153">
        <f>3.3/(5/60)</f>
        <v>39.6</v>
      </c>
      <c r="H55" s="37" t="s">
        <v>162</v>
      </c>
      <c r="I55" s="147" t="s">
        <v>129</v>
      </c>
      <c r="J55" s="521"/>
      <c r="K55" s="148">
        <f t="shared" si="1"/>
        <v>3.2999999999999989</v>
      </c>
      <c r="L55" s="127">
        <v>5.4</v>
      </c>
      <c r="M55" s="149">
        <f>M57+N56</f>
        <v>0.54652777777777772</v>
      </c>
      <c r="N55" s="146">
        <v>3.4722222222222225E-3</v>
      </c>
      <c r="O55" s="153"/>
      <c r="P55" s="1"/>
    </row>
    <row r="56" spans="1:16" ht="12.75" customHeight="1" thickTop="1" thickBot="1">
      <c r="A56" s="1"/>
      <c r="B56" s="521"/>
      <c r="C56" s="148">
        <f t="shared" si="2"/>
        <v>1.3999999999999986</v>
      </c>
      <c r="D56" s="144">
        <v>51.1</v>
      </c>
      <c r="E56" s="149">
        <f t="shared" si="3"/>
        <v>0.4090277777777776</v>
      </c>
      <c r="F56" s="146">
        <v>2.0833333333333333E-3</v>
      </c>
      <c r="G56" s="40"/>
      <c r="H56" s="120" t="s">
        <v>163</v>
      </c>
      <c r="I56" s="147" t="s">
        <v>126</v>
      </c>
      <c r="J56" s="521"/>
      <c r="K56" s="148">
        <v>2.4</v>
      </c>
      <c r="L56" s="127" t="s">
        <v>17</v>
      </c>
      <c r="M56" s="149" t="s">
        <v>17</v>
      </c>
      <c r="N56" s="146">
        <v>2.7777777777777775E-3</v>
      </c>
      <c r="O56" s="39"/>
      <c r="P56" s="1"/>
    </row>
    <row r="57" spans="1:16" ht="12.75" customHeight="1" thickTop="1" thickBot="1">
      <c r="A57" s="1"/>
      <c r="B57" s="521"/>
      <c r="C57" s="148">
        <f t="shared" si="2"/>
        <v>1</v>
      </c>
      <c r="D57" s="144">
        <v>52.1</v>
      </c>
      <c r="E57" s="149">
        <f t="shared" si="3"/>
        <v>0.41111111111111093</v>
      </c>
      <c r="F57" s="146">
        <v>6.9444444444444436E-4</v>
      </c>
      <c r="G57" s="39"/>
      <c r="H57" s="37" t="s">
        <v>164</v>
      </c>
      <c r="I57" s="147" t="s">
        <v>128</v>
      </c>
      <c r="J57" s="521"/>
      <c r="K57" s="148"/>
      <c r="L57" s="127">
        <v>3</v>
      </c>
      <c r="M57" s="149">
        <f>M59+N58</f>
        <v>0.54374999999999996</v>
      </c>
      <c r="N57" s="146" t="s">
        <v>17</v>
      </c>
      <c r="O57" s="40"/>
      <c r="P57" s="1"/>
    </row>
    <row r="58" spans="1:16" ht="12.75" customHeight="1" thickTop="1" thickBot="1">
      <c r="A58" s="1"/>
      <c r="B58" s="521"/>
      <c r="C58" s="148">
        <f t="shared" si="2"/>
        <v>1</v>
      </c>
      <c r="D58" s="144">
        <v>53.1</v>
      </c>
      <c r="E58" s="149">
        <f t="shared" si="3"/>
        <v>0.41180555555555537</v>
      </c>
      <c r="F58" s="146" t="s">
        <v>17</v>
      </c>
      <c r="G58" s="40"/>
      <c r="H58" s="120" t="s">
        <v>165</v>
      </c>
      <c r="I58" s="147" t="s">
        <v>127</v>
      </c>
      <c r="J58" s="521"/>
      <c r="K58" s="148">
        <v>1</v>
      </c>
      <c r="L58" s="127" t="s">
        <v>17</v>
      </c>
      <c r="M58" s="149" t="s">
        <v>17</v>
      </c>
      <c r="N58" s="146">
        <v>6.9444444444444436E-4</v>
      </c>
      <c r="O58" s="40"/>
      <c r="P58" s="1"/>
    </row>
    <row r="59" spans="1:16" ht="12.75" customHeight="1" thickTop="1" thickBot="1">
      <c r="A59" s="1"/>
      <c r="B59" s="521"/>
      <c r="C59" s="148"/>
      <c r="D59" s="150" t="s">
        <v>16</v>
      </c>
      <c r="E59" s="149" t="s">
        <v>17</v>
      </c>
      <c r="F59" s="146">
        <v>6.9444444444444436E-4</v>
      </c>
      <c r="G59" s="40"/>
      <c r="H59" s="37" t="s">
        <v>166</v>
      </c>
      <c r="I59" s="147" t="s">
        <v>126</v>
      </c>
      <c r="J59" s="521"/>
      <c r="K59" s="148"/>
      <c r="L59" s="127">
        <v>2</v>
      </c>
      <c r="M59" s="149">
        <f>M60+N60</f>
        <v>0.54305555555555551</v>
      </c>
      <c r="N59" s="146" t="s">
        <v>17</v>
      </c>
      <c r="O59" s="40"/>
      <c r="P59" s="1"/>
    </row>
    <row r="60" spans="1:16" ht="12.75" customHeight="1" thickTop="1" thickBot="1">
      <c r="A60" s="1"/>
      <c r="B60" s="521"/>
      <c r="C60" s="148">
        <f>D60-D58</f>
        <v>1</v>
      </c>
      <c r="D60" s="144">
        <v>54.1</v>
      </c>
      <c r="E60" s="149">
        <f>E58+F59</f>
        <v>0.41249999999999981</v>
      </c>
      <c r="F60" s="146">
        <v>6.9444444444444436E-4</v>
      </c>
      <c r="G60" s="40"/>
      <c r="H60" s="120" t="s">
        <v>167</v>
      </c>
      <c r="I60" s="147" t="s">
        <v>125</v>
      </c>
      <c r="J60" s="521"/>
      <c r="K60" s="148">
        <v>1</v>
      </c>
      <c r="L60" s="127">
        <v>1</v>
      </c>
      <c r="M60" s="149">
        <f>M61+N61</f>
        <v>0.54236111111111107</v>
      </c>
      <c r="N60" s="146">
        <v>6.9444444444444436E-4</v>
      </c>
      <c r="O60" s="40"/>
      <c r="P60" s="1"/>
    </row>
    <row r="61" spans="1:16" ht="12.75" customHeight="1" thickTop="1">
      <c r="A61" s="1"/>
      <c r="B61" s="521"/>
      <c r="C61" s="148">
        <f>D61-D60</f>
        <v>1</v>
      </c>
      <c r="D61" s="144">
        <v>55.1</v>
      </c>
      <c r="E61" s="149">
        <f>E60+F60</f>
        <v>0.41319444444444425</v>
      </c>
      <c r="F61" s="146"/>
      <c r="G61" s="40"/>
      <c r="H61" s="37" t="s">
        <v>168</v>
      </c>
      <c r="I61" s="147" t="s">
        <v>62</v>
      </c>
      <c r="J61" s="521"/>
      <c r="K61" s="148">
        <v>1</v>
      </c>
      <c r="L61" s="127">
        <v>0</v>
      </c>
      <c r="M61" s="149">
        <v>0.54166666666666663</v>
      </c>
      <c r="N61" s="146">
        <v>6.9444444444444436E-4</v>
      </c>
      <c r="O61" s="40"/>
      <c r="P61" s="1"/>
    </row>
    <row r="62" spans="1:16" ht="12.75" customHeight="1">
      <c r="A62" s="83"/>
      <c r="B62" s="90"/>
      <c r="C62" s="91"/>
      <c r="D62" s="20"/>
      <c r="E62" s="50"/>
      <c r="F62" s="50">
        <f>SUM(F$17:F61)</f>
        <v>5.2083333333333322E-2</v>
      </c>
      <c r="G62" s="50"/>
      <c r="H62" s="536" t="s">
        <v>169</v>
      </c>
      <c r="I62" s="536"/>
      <c r="J62" s="20"/>
      <c r="K62" s="91"/>
      <c r="L62" s="91"/>
      <c r="M62" s="91"/>
      <c r="N62" s="50">
        <f>SUM(N$17:N61)</f>
        <v>5.2083333333333322E-2</v>
      </c>
      <c r="O62" s="96"/>
      <c r="P62" s="1"/>
    </row>
    <row r="63" spans="1:16" ht="12.75" customHeight="1">
      <c r="A63" s="100"/>
      <c r="B63" s="97"/>
      <c r="C63" s="53"/>
      <c r="D63" s="55"/>
      <c r="E63" s="138"/>
      <c r="F63" s="154">
        <f>D61*60/75</f>
        <v>44.08</v>
      </c>
      <c r="G63" s="138"/>
      <c r="H63" s="537" t="s">
        <v>170</v>
      </c>
      <c r="I63" s="537"/>
      <c r="J63" s="55"/>
      <c r="K63" s="53"/>
      <c r="L63" s="53"/>
      <c r="M63" s="53"/>
      <c r="N63" s="155">
        <f>L17*60/75</f>
        <v>44.08</v>
      </c>
      <c r="O63" s="100"/>
      <c r="P63" s="53"/>
    </row>
    <row r="64" spans="1:16" ht="12.75" customHeight="1">
      <c r="A64" s="100"/>
      <c r="B64" s="101"/>
      <c r="C64" s="102"/>
      <c r="D64" s="61"/>
      <c r="E64" s="31"/>
      <c r="F64" s="156">
        <f>F63*(75/60)</f>
        <v>55.099999999999994</v>
      </c>
      <c r="G64" s="61"/>
      <c r="H64" s="538" t="s">
        <v>171</v>
      </c>
      <c r="I64" s="538"/>
      <c r="J64" s="61"/>
      <c r="K64" s="102"/>
      <c r="L64" s="102"/>
      <c r="M64" s="102"/>
      <c r="N64" s="157">
        <f>N63*(75/60)</f>
        <v>55.099999999999994</v>
      </c>
      <c r="O64" s="104"/>
      <c r="P64" s="53"/>
    </row>
    <row r="65" spans="1:16" ht="12.75" customHeight="1">
      <c r="A65" s="1"/>
      <c r="B65" s="1"/>
      <c r="C65" s="1"/>
      <c r="D65" s="2"/>
      <c r="E65" s="17"/>
      <c r="F65" s="139"/>
      <c r="G65" s="3"/>
      <c r="H65" s="1"/>
      <c r="I65" s="1"/>
      <c r="J65" s="2"/>
      <c r="K65" s="1"/>
      <c r="L65" s="1"/>
      <c r="M65" s="1"/>
      <c r="N65" s="1"/>
      <c r="O65" s="1"/>
      <c r="P65" s="1"/>
    </row>
    <row r="66" spans="1:16" ht="12.75" customHeight="1">
      <c r="A66" s="1"/>
      <c r="B66" s="1" t="s">
        <v>50</v>
      </c>
      <c r="C66" s="1"/>
      <c r="D66" s="2"/>
      <c r="E66" s="4"/>
      <c r="F66" s="9"/>
      <c r="G66" s="3"/>
      <c r="H66" s="1"/>
      <c r="I66" s="1"/>
      <c r="J66" s="2"/>
      <c r="K66" s="1"/>
      <c r="L66" s="1"/>
      <c r="M66" s="1"/>
      <c r="N66" s="1"/>
      <c r="O66" s="1"/>
      <c r="P66" s="1"/>
    </row>
    <row r="67" spans="1:16" ht="12.75" customHeight="1">
      <c r="A67" s="1"/>
      <c r="B67" s="1" t="s">
        <v>51</v>
      </c>
      <c r="C67" s="1"/>
      <c r="D67" s="2"/>
      <c r="E67" s="4"/>
      <c r="F67" s="9"/>
      <c r="G67" s="3"/>
      <c r="H67" s="1"/>
      <c r="I67" s="1"/>
      <c r="J67" s="2"/>
      <c r="K67" s="1"/>
      <c r="L67" s="1"/>
      <c r="M67" s="1"/>
      <c r="N67" s="1"/>
      <c r="O67" s="1"/>
      <c r="P67" s="1"/>
    </row>
    <row r="68" spans="1:16" ht="12.75" customHeight="1">
      <c r="A68" s="1"/>
      <c r="B68" s="1" t="s">
        <v>52</v>
      </c>
      <c r="C68" s="1"/>
      <c r="D68" s="2"/>
      <c r="E68" s="1"/>
      <c r="F68" s="139"/>
      <c r="G68" s="3"/>
      <c r="H68" s="1"/>
      <c r="I68" s="1"/>
      <c r="J68" s="2"/>
      <c r="K68" s="1"/>
      <c r="L68" s="1"/>
      <c r="M68" s="1"/>
      <c r="N68" s="1"/>
      <c r="O68" s="1"/>
      <c r="P68" s="1"/>
    </row>
    <row r="69" spans="1:16" ht="12.75" customHeight="1">
      <c r="A69" s="1"/>
      <c r="B69" s="1" t="s">
        <v>53</v>
      </c>
      <c r="C69" s="1"/>
      <c r="D69" s="2"/>
      <c r="E69" s="1"/>
      <c r="F69" s="139"/>
      <c r="G69" s="3"/>
      <c r="H69" s="1"/>
      <c r="I69" s="1"/>
      <c r="J69" s="2"/>
      <c r="K69" s="1"/>
      <c r="L69" s="1"/>
      <c r="M69" s="1"/>
      <c r="N69" s="1"/>
      <c r="O69" s="1"/>
      <c r="P69" s="1"/>
    </row>
    <row r="70" spans="1:16" ht="12.75" customHeight="1">
      <c r="A70" s="1"/>
      <c r="B70" s="1" t="s">
        <v>55</v>
      </c>
      <c r="C70" s="1"/>
      <c r="D70" s="2"/>
      <c r="E70" s="1"/>
      <c r="F70" s="139"/>
      <c r="G70" s="3"/>
      <c r="H70" s="1"/>
      <c r="I70" s="1"/>
      <c r="J70" s="2"/>
      <c r="K70" s="1"/>
      <c r="M70" s="1"/>
      <c r="N70" s="1"/>
      <c r="O70" s="1"/>
      <c r="P70" s="1"/>
    </row>
  </sheetData>
  <mergeCells count="21">
    <mergeCell ref="B17:B61"/>
    <mergeCell ref="J17:J61"/>
    <mergeCell ref="H62:I62"/>
    <mergeCell ref="H63:I63"/>
    <mergeCell ref="H64:I64"/>
    <mergeCell ref="J14:J16"/>
    <mergeCell ref="K14:K16"/>
    <mergeCell ref="L14:L16"/>
    <mergeCell ref="M14:O14"/>
    <mergeCell ref="E15:G15"/>
    <mergeCell ref="M15:O15"/>
    <mergeCell ref="A1:D7"/>
    <mergeCell ref="E1:I7"/>
    <mergeCell ref="J1:M7"/>
    <mergeCell ref="N1:P7"/>
    <mergeCell ref="B13:O13"/>
    <mergeCell ref="B14:B16"/>
    <mergeCell ref="C14:C16"/>
    <mergeCell ref="D14:D16"/>
    <mergeCell ref="E14:G14"/>
    <mergeCell ref="H14:I14"/>
  </mergeCells>
  <pageMargins left="0.78740157480314954" right="0.78740157480314954" top="1.4082677165354331" bottom="1.4082677165354331" header="0.78740157480314954" footer="0.78740157480314954"/>
  <pageSetup paperSize="0" scale="60" fitToWidth="0" fitToHeight="0" pageOrder="overThenDown" orientation="portrait" horizontalDpi="0" verticalDpi="0" copies="0"/>
  <headerFooter alignWithMargins="0">
    <oddHeader>&amp;C&amp;12&amp;A</oddHeader>
    <oddFooter>&amp;C&amp;12Strona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D92D-D0C5-458A-8AB9-464759FB0134}">
  <dimension ref="A1:P72"/>
  <sheetViews>
    <sheetView workbookViewId="0"/>
  </sheetViews>
  <sheetFormatPr defaultRowHeight="14.25"/>
  <cols>
    <col min="1" max="1" width="16.25" customWidth="1"/>
    <col min="2" max="2" width="3.375" customWidth="1"/>
    <col min="3" max="3" width="10.375" customWidth="1"/>
    <col min="4" max="4" width="5" customWidth="1"/>
    <col min="5" max="6" width="5.875" customWidth="1"/>
    <col min="7" max="7" width="7" customWidth="1"/>
    <col min="8" max="8" width="3.875" customWidth="1"/>
    <col min="9" max="9" width="26.75" customWidth="1"/>
    <col min="10" max="10" width="3.25" customWidth="1"/>
    <col min="11" max="11" width="10.375" customWidth="1"/>
    <col min="12" max="12" width="4.875" customWidth="1"/>
    <col min="13" max="14" width="5.875" customWidth="1"/>
    <col min="15" max="15" width="7.25" customWidth="1"/>
    <col min="16" max="257" width="10.375" customWidth="1"/>
    <col min="258" max="1023" width="8.75" customWidth="1"/>
    <col min="1024" max="1024" width="9" customWidth="1"/>
  </cols>
  <sheetData>
    <row r="1" spans="1:16" ht="14.65" customHeight="1">
      <c r="A1" s="529" t="s">
        <v>122</v>
      </c>
      <c r="B1" s="529"/>
      <c r="C1" s="529"/>
      <c r="D1" s="529"/>
      <c r="E1" s="526" t="s">
        <v>1</v>
      </c>
      <c r="F1" s="526"/>
      <c r="G1" s="526"/>
      <c r="H1" s="526"/>
      <c r="I1" s="526"/>
      <c r="J1" s="511"/>
      <c r="K1" s="511"/>
      <c r="L1" s="511"/>
      <c r="M1" s="511"/>
      <c r="N1" s="530" t="s">
        <v>104</v>
      </c>
      <c r="O1" s="530"/>
      <c r="P1" s="530"/>
    </row>
    <row r="2" spans="1:16" ht="12.75" customHeight="1">
      <c r="A2" s="529"/>
      <c r="B2" s="529"/>
      <c r="C2" s="529"/>
      <c r="D2" s="529"/>
      <c r="E2" s="526"/>
      <c r="F2" s="526"/>
      <c r="G2" s="526"/>
      <c r="H2" s="526"/>
      <c r="I2" s="526"/>
      <c r="J2" s="511"/>
      <c r="K2" s="511"/>
      <c r="L2" s="511"/>
      <c r="M2" s="511"/>
      <c r="N2" s="530"/>
      <c r="O2" s="530"/>
      <c r="P2" s="530"/>
    </row>
    <row r="3" spans="1:16" ht="12.75" customHeight="1">
      <c r="A3" s="529"/>
      <c r="B3" s="529"/>
      <c r="C3" s="529"/>
      <c r="D3" s="529"/>
      <c r="E3" s="526"/>
      <c r="F3" s="526"/>
      <c r="G3" s="526"/>
      <c r="H3" s="526"/>
      <c r="I3" s="526"/>
      <c r="J3" s="511"/>
      <c r="K3" s="511"/>
      <c r="L3" s="511"/>
      <c r="M3" s="511"/>
      <c r="N3" s="530"/>
      <c r="O3" s="530"/>
      <c r="P3" s="530"/>
    </row>
    <row r="4" spans="1:16" ht="12.75" customHeight="1">
      <c r="A4" s="529"/>
      <c r="B4" s="529"/>
      <c r="C4" s="529"/>
      <c r="D4" s="529"/>
      <c r="E4" s="526"/>
      <c r="F4" s="526"/>
      <c r="G4" s="526"/>
      <c r="H4" s="526"/>
      <c r="I4" s="526"/>
      <c r="J4" s="511"/>
      <c r="K4" s="511"/>
      <c r="L4" s="511"/>
      <c r="M4" s="511"/>
      <c r="N4" s="530"/>
      <c r="O4" s="530"/>
      <c r="P4" s="530"/>
    </row>
    <row r="5" spans="1:16" ht="12.75" customHeight="1">
      <c r="A5" s="529"/>
      <c r="B5" s="529"/>
      <c r="C5" s="529"/>
      <c r="D5" s="529"/>
      <c r="E5" s="526"/>
      <c r="F5" s="526"/>
      <c r="G5" s="526"/>
      <c r="H5" s="526"/>
      <c r="I5" s="526"/>
      <c r="J5" s="511"/>
      <c r="K5" s="511"/>
      <c r="L5" s="511"/>
      <c r="M5" s="511"/>
      <c r="N5" s="530"/>
      <c r="O5" s="530"/>
      <c r="P5" s="530"/>
    </row>
    <row r="6" spans="1:16" ht="12.75" customHeight="1">
      <c r="A6" s="529"/>
      <c r="B6" s="529"/>
      <c r="C6" s="529"/>
      <c r="D6" s="529"/>
      <c r="E6" s="526"/>
      <c r="F6" s="526"/>
      <c r="G6" s="526"/>
      <c r="H6" s="526"/>
      <c r="I6" s="526"/>
      <c r="J6" s="511"/>
      <c r="K6" s="511"/>
      <c r="L6" s="511"/>
      <c r="M6" s="511"/>
      <c r="N6" s="530"/>
      <c r="O6" s="530"/>
      <c r="P6" s="530"/>
    </row>
    <row r="7" spans="1:16" ht="12.75" customHeight="1">
      <c r="A7" s="529"/>
      <c r="B7" s="529"/>
      <c r="C7" s="529"/>
      <c r="D7" s="529"/>
      <c r="E7" s="526"/>
      <c r="F7" s="526"/>
      <c r="G7" s="526"/>
      <c r="H7" s="526"/>
      <c r="I7" s="526"/>
      <c r="J7" s="511"/>
      <c r="K7" s="511"/>
      <c r="L7" s="511"/>
      <c r="M7" s="511"/>
      <c r="N7" s="530"/>
      <c r="O7" s="530"/>
      <c r="P7" s="530"/>
    </row>
    <row r="8" spans="1:16" ht="12.75" customHeight="1">
      <c r="A8" s="67"/>
      <c r="B8" s="1"/>
      <c r="C8" s="1"/>
      <c r="D8" s="9"/>
      <c r="E8" s="4"/>
      <c r="F8" s="139"/>
      <c r="G8" s="4"/>
      <c r="H8" s="1"/>
      <c r="I8" s="1"/>
      <c r="J8" s="2"/>
      <c r="K8" s="1"/>
      <c r="L8" s="1"/>
      <c r="M8" s="1"/>
      <c r="N8" s="1"/>
      <c r="O8" s="1"/>
      <c r="P8" s="1"/>
    </row>
    <row r="9" spans="1:16" ht="14.25" customHeight="1">
      <c r="A9" s="1"/>
      <c r="B9" s="140" t="s">
        <v>3</v>
      </c>
      <c r="C9" s="141"/>
      <c r="D9" s="142"/>
      <c r="E9" s="4"/>
      <c r="F9" s="139"/>
      <c r="G9" s="4"/>
      <c r="H9" s="1"/>
      <c r="I9" s="1"/>
      <c r="J9" s="2"/>
      <c r="K9" s="1"/>
      <c r="L9" s="1"/>
      <c r="M9" s="1"/>
      <c r="N9" s="1"/>
      <c r="O9" s="1"/>
      <c r="P9" s="1"/>
    </row>
    <row r="10" spans="1:16" ht="14.25" customHeight="1">
      <c r="A10" s="1"/>
      <c r="B10" s="141" t="s">
        <v>4</v>
      </c>
      <c r="C10" s="141"/>
      <c r="D10" s="139"/>
      <c r="E10" s="4"/>
      <c r="F10" s="139"/>
      <c r="G10" s="4"/>
      <c r="H10" s="1"/>
      <c r="I10" s="1"/>
      <c r="J10" s="2"/>
      <c r="K10" s="1"/>
      <c r="L10" s="1"/>
      <c r="M10" s="1"/>
      <c r="N10" s="1"/>
      <c r="O10" s="1"/>
      <c r="P10" s="1"/>
    </row>
    <row r="11" spans="1:16" ht="12.75" customHeight="1">
      <c r="A11" s="1"/>
      <c r="B11" s="1"/>
      <c r="C11" s="1"/>
      <c r="D11" s="2"/>
      <c r="E11" s="4"/>
      <c r="F11" s="9"/>
      <c r="G11" s="4"/>
      <c r="H11" s="1"/>
      <c r="I11" s="1"/>
      <c r="J11" s="2"/>
      <c r="K11" s="1"/>
      <c r="L11" s="1"/>
      <c r="M11" s="1"/>
      <c r="N11" s="1"/>
      <c r="O11" s="1"/>
      <c r="P11" s="1"/>
    </row>
    <row r="12" spans="1:16" ht="12.75" customHeight="1">
      <c r="A12" s="1"/>
      <c r="B12" s="1"/>
      <c r="C12" s="1"/>
      <c r="D12" s="2"/>
      <c r="E12" s="1"/>
      <c r="F12" s="139"/>
      <c r="G12" s="3"/>
      <c r="H12" s="1"/>
      <c r="I12" s="1"/>
      <c r="J12" s="2"/>
      <c r="K12" s="1"/>
      <c r="L12" s="1"/>
      <c r="M12" s="1"/>
      <c r="N12" s="1"/>
      <c r="O12" s="1"/>
      <c r="P12" s="1"/>
    </row>
    <row r="13" spans="1:16" ht="12.75" customHeight="1">
      <c r="A13" s="1"/>
      <c r="B13" s="510" t="s">
        <v>172</v>
      </c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1"/>
    </row>
    <row r="14" spans="1:16" ht="12.75" customHeight="1" thickBot="1">
      <c r="A14" s="1"/>
      <c r="B14" s="523"/>
      <c r="C14" s="512" t="s">
        <v>6</v>
      </c>
      <c r="D14" s="512" t="s">
        <v>8</v>
      </c>
      <c r="E14" s="514">
        <v>471</v>
      </c>
      <c r="F14" s="514"/>
      <c r="G14" s="514"/>
      <c r="H14" s="514" t="s">
        <v>7</v>
      </c>
      <c r="I14" s="514"/>
      <c r="J14" s="523"/>
      <c r="K14" s="512" t="s">
        <v>6</v>
      </c>
      <c r="L14" s="512" t="s">
        <v>8</v>
      </c>
      <c r="M14" s="514">
        <v>472</v>
      </c>
      <c r="N14" s="514"/>
      <c r="O14" s="514"/>
      <c r="P14" s="1"/>
    </row>
    <row r="15" spans="1:16" ht="12.75" customHeight="1" thickTop="1" thickBot="1">
      <c r="A15" s="22"/>
      <c r="B15" s="523"/>
      <c r="C15" s="512"/>
      <c r="D15" s="512"/>
      <c r="E15" s="521"/>
      <c r="F15" s="521"/>
      <c r="G15" s="521"/>
      <c r="H15" s="130"/>
      <c r="I15" s="131" t="s">
        <v>10</v>
      </c>
      <c r="J15" s="523"/>
      <c r="K15" s="512"/>
      <c r="L15" s="512"/>
      <c r="M15" s="521"/>
      <c r="N15" s="521"/>
      <c r="O15" s="521"/>
      <c r="P15" s="22"/>
    </row>
    <row r="16" spans="1:16" ht="12.75" customHeight="1" thickTop="1" thickBot="1">
      <c r="A16" s="2"/>
      <c r="B16" s="523"/>
      <c r="C16" s="512"/>
      <c r="D16" s="512"/>
      <c r="E16" s="25" t="s">
        <v>11</v>
      </c>
      <c r="F16" s="26" t="s">
        <v>12</v>
      </c>
      <c r="G16" s="25" t="s">
        <v>58</v>
      </c>
      <c r="H16" s="28" t="s">
        <v>14</v>
      </c>
      <c r="I16" s="29" t="s">
        <v>15</v>
      </c>
      <c r="J16" s="523"/>
      <c r="K16" s="512"/>
      <c r="L16" s="512"/>
      <c r="M16" s="71" t="s">
        <v>11</v>
      </c>
      <c r="N16" s="25" t="s">
        <v>12</v>
      </c>
      <c r="O16" s="71" t="s">
        <v>124</v>
      </c>
      <c r="P16" s="2"/>
    </row>
    <row r="17" spans="1:16" ht="12.75" customHeight="1" thickTop="1" thickBot="1">
      <c r="A17" s="1"/>
      <c r="B17" s="532"/>
      <c r="C17" s="143">
        <v>0</v>
      </c>
      <c r="D17" s="144">
        <v>0</v>
      </c>
      <c r="E17" s="145">
        <v>0.35416666666666663</v>
      </c>
      <c r="F17" s="146">
        <v>6.9444444444444436E-4</v>
      </c>
      <c r="G17" s="110"/>
      <c r="H17" s="37" t="s">
        <v>18</v>
      </c>
      <c r="I17" s="147" t="s">
        <v>62</v>
      </c>
      <c r="J17" s="532"/>
      <c r="K17" s="148">
        <v>1</v>
      </c>
      <c r="L17" s="127">
        <f t="shared" ref="L17:L62" si="0">L18+K17</f>
        <v>65.299999999999983</v>
      </c>
      <c r="M17" s="149">
        <f t="shared" ref="M17:M62" si="1">M18+N18</f>
        <v>0.62499999999999978</v>
      </c>
      <c r="N17" s="36"/>
      <c r="O17" s="110"/>
      <c r="P17" s="1"/>
    </row>
    <row r="18" spans="1:16" ht="12.75" customHeight="1" thickTop="1" thickBot="1">
      <c r="A18" s="83"/>
      <c r="B18" s="532"/>
      <c r="C18" s="143">
        <f>D18-D17</f>
        <v>1</v>
      </c>
      <c r="D18" s="144">
        <v>1</v>
      </c>
      <c r="E18" s="149">
        <f>E17+F17</f>
        <v>0.35486111111111107</v>
      </c>
      <c r="F18" s="146">
        <v>2.0833333333333333E-3</v>
      </c>
      <c r="G18" s="46"/>
      <c r="H18" s="120" t="s">
        <v>21</v>
      </c>
      <c r="I18" s="147" t="s">
        <v>125</v>
      </c>
      <c r="J18" s="532"/>
      <c r="K18" s="148">
        <v>0.6</v>
      </c>
      <c r="L18" s="127">
        <f t="shared" si="0"/>
        <v>64.299999999999983</v>
      </c>
      <c r="M18" s="149">
        <f t="shared" si="1"/>
        <v>0.62430555555555534</v>
      </c>
      <c r="N18" s="146">
        <v>6.9444444444444436E-4</v>
      </c>
      <c r="O18" s="40"/>
      <c r="P18" s="1"/>
    </row>
    <row r="19" spans="1:16" ht="12.75" customHeight="1" thickTop="1" thickBot="1">
      <c r="A19" s="83"/>
      <c r="B19" s="532"/>
      <c r="C19" s="148">
        <f>D19-D18</f>
        <v>1</v>
      </c>
      <c r="D19" s="144">
        <v>2</v>
      </c>
      <c r="E19" s="149" t="s">
        <v>17</v>
      </c>
      <c r="F19" s="146" t="s">
        <v>17</v>
      </c>
      <c r="G19" s="46"/>
      <c r="H19" s="37" t="s">
        <v>23</v>
      </c>
      <c r="I19" s="147" t="s">
        <v>127</v>
      </c>
      <c r="J19" s="532"/>
      <c r="K19" s="148">
        <v>0.4</v>
      </c>
      <c r="L19" s="127">
        <f t="shared" si="0"/>
        <v>63.699999999999989</v>
      </c>
      <c r="M19" s="149">
        <f t="shared" si="1"/>
        <v>0.62291666666666645</v>
      </c>
      <c r="N19" s="146">
        <v>1.3888888888888887E-3</v>
      </c>
      <c r="O19" s="46"/>
      <c r="P19" s="1"/>
    </row>
    <row r="20" spans="1:16" ht="12.75" customHeight="1" thickTop="1" thickBot="1">
      <c r="A20" s="83"/>
      <c r="B20" s="532"/>
      <c r="C20" s="148">
        <f>D20-D19</f>
        <v>0.39999999999999991</v>
      </c>
      <c r="D20" s="150">
        <v>2.4</v>
      </c>
      <c r="E20" s="149">
        <f>E18+F18</f>
        <v>0.3569444444444444</v>
      </c>
      <c r="F20" s="146">
        <v>6.9444444444444436E-4</v>
      </c>
      <c r="G20" s="46"/>
      <c r="H20" s="120" t="s">
        <v>25</v>
      </c>
      <c r="I20" s="147" t="s">
        <v>129</v>
      </c>
      <c r="J20" s="532"/>
      <c r="K20" s="148">
        <v>0.5</v>
      </c>
      <c r="L20" s="127">
        <f t="shared" si="0"/>
        <v>63.29999999999999</v>
      </c>
      <c r="M20" s="149">
        <f t="shared" si="1"/>
        <v>0.62222222222222201</v>
      </c>
      <c r="N20" s="146">
        <v>6.9444444444444436E-4</v>
      </c>
      <c r="O20" s="46"/>
      <c r="P20" s="1"/>
    </row>
    <row r="21" spans="1:16" ht="12.75" customHeight="1" thickTop="1" thickBot="1">
      <c r="A21" s="83"/>
      <c r="B21" s="532"/>
      <c r="C21" s="148">
        <f>D21-D20</f>
        <v>0.5</v>
      </c>
      <c r="D21" s="144">
        <v>2.9</v>
      </c>
      <c r="E21" s="149">
        <f t="shared" ref="E21:E63" si="2">E20+F20</f>
        <v>0.35763888888888884</v>
      </c>
      <c r="F21" s="146">
        <v>6.9444444444444436E-4</v>
      </c>
      <c r="G21" s="46"/>
      <c r="H21" s="37" t="s">
        <v>28</v>
      </c>
      <c r="I21" s="147" t="s">
        <v>173</v>
      </c>
      <c r="J21" s="532"/>
      <c r="K21" s="148">
        <v>0.4</v>
      </c>
      <c r="L21" s="127">
        <f t="shared" si="0"/>
        <v>62.79999999999999</v>
      </c>
      <c r="M21" s="149">
        <f t="shared" si="1"/>
        <v>0.62152777777777757</v>
      </c>
      <c r="N21" s="146">
        <v>6.9444444444444436E-4</v>
      </c>
      <c r="O21" s="46"/>
      <c r="P21" s="1"/>
    </row>
    <row r="22" spans="1:16" ht="12.75" customHeight="1" thickTop="1" thickBot="1">
      <c r="A22" s="83"/>
      <c r="B22" s="532"/>
      <c r="C22" s="148">
        <f>D22-D21</f>
        <v>0.39999999999999991</v>
      </c>
      <c r="D22" s="150">
        <v>3.3</v>
      </c>
      <c r="E22" s="149">
        <f t="shared" si="2"/>
        <v>0.35833333333333328</v>
      </c>
      <c r="F22" s="146">
        <v>2.7777777777777775E-3</v>
      </c>
      <c r="G22" s="46"/>
      <c r="H22" s="120" t="s">
        <v>30</v>
      </c>
      <c r="I22" s="147" t="s">
        <v>174</v>
      </c>
      <c r="J22" s="532"/>
      <c r="K22" s="148">
        <v>1.8</v>
      </c>
      <c r="L22" s="127">
        <f t="shared" si="0"/>
        <v>62.399999999999991</v>
      </c>
      <c r="M22" s="149">
        <f t="shared" si="1"/>
        <v>0.62083333333333313</v>
      </c>
      <c r="N22" s="146">
        <v>6.9444444444444436E-4</v>
      </c>
      <c r="O22" s="46"/>
      <c r="P22" s="1"/>
    </row>
    <row r="23" spans="1:16" ht="12.75" customHeight="1" thickTop="1" thickBot="1">
      <c r="A23" s="83"/>
      <c r="B23" s="532"/>
      <c r="C23" s="148">
        <f>D23-D21</f>
        <v>1.8000000000000003</v>
      </c>
      <c r="D23" s="144">
        <v>4.7</v>
      </c>
      <c r="E23" s="149">
        <f t="shared" si="2"/>
        <v>0.36111111111111105</v>
      </c>
      <c r="F23" s="146">
        <v>6.9444444444444436E-4</v>
      </c>
      <c r="G23" s="46"/>
      <c r="H23" s="37" t="s">
        <v>32</v>
      </c>
      <c r="I23" s="147" t="s">
        <v>175</v>
      </c>
      <c r="J23" s="532"/>
      <c r="K23" s="148">
        <v>1</v>
      </c>
      <c r="L23" s="127">
        <f t="shared" si="0"/>
        <v>60.599999999999994</v>
      </c>
      <c r="M23" s="149">
        <f t="shared" si="1"/>
        <v>0.61805555555555536</v>
      </c>
      <c r="N23" s="146">
        <v>2.7777777777777775E-3</v>
      </c>
      <c r="O23" s="151"/>
      <c r="P23" s="1"/>
    </row>
    <row r="24" spans="1:16" ht="12.75" customHeight="1" thickTop="1" thickBot="1">
      <c r="A24" s="1"/>
      <c r="B24" s="532"/>
      <c r="C24" s="148">
        <f t="shared" ref="C24:C63" si="3">D24-D23</f>
        <v>1</v>
      </c>
      <c r="D24" s="144">
        <v>5.7</v>
      </c>
      <c r="E24" s="149">
        <f t="shared" si="2"/>
        <v>0.36180555555555549</v>
      </c>
      <c r="F24" s="146">
        <v>1.3888888888888887E-3</v>
      </c>
      <c r="G24" s="152"/>
      <c r="H24" s="120" t="s">
        <v>34</v>
      </c>
      <c r="I24" s="147" t="s">
        <v>176</v>
      </c>
      <c r="J24" s="532"/>
      <c r="K24" s="148">
        <v>2</v>
      </c>
      <c r="L24" s="127">
        <f t="shared" si="0"/>
        <v>59.599999999999994</v>
      </c>
      <c r="M24" s="149">
        <f t="shared" si="1"/>
        <v>0.61736111111111092</v>
      </c>
      <c r="N24" s="146">
        <v>6.9444444444444436E-4</v>
      </c>
      <c r="O24" s="152"/>
      <c r="P24" s="1"/>
    </row>
    <row r="25" spans="1:16" ht="12.75" customHeight="1" thickTop="1" thickBot="1">
      <c r="A25" s="1"/>
      <c r="B25" s="532"/>
      <c r="C25" s="148">
        <f t="shared" si="3"/>
        <v>2</v>
      </c>
      <c r="D25" s="144">
        <v>7.7</v>
      </c>
      <c r="E25" s="149">
        <f t="shared" si="2"/>
        <v>0.36319444444444438</v>
      </c>
      <c r="F25" s="146">
        <v>1.3888888888888887E-3</v>
      </c>
      <c r="G25" s="32"/>
      <c r="H25" s="37" t="s">
        <v>36</v>
      </c>
      <c r="I25" s="147" t="s">
        <v>29</v>
      </c>
      <c r="J25" s="532"/>
      <c r="K25" s="148">
        <v>2</v>
      </c>
      <c r="L25" s="127">
        <f t="shared" si="0"/>
        <v>57.599999999999994</v>
      </c>
      <c r="M25" s="149">
        <f t="shared" si="1"/>
        <v>0.61597222222222203</v>
      </c>
      <c r="N25" s="146">
        <v>1.3888888888888887E-3</v>
      </c>
      <c r="O25" s="32"/>
      <c r="P25" s="1"/>
    </row>
    <row r="26" spans="1:16" ht="12.75" customHeight="1" thickTop="1" thickBot="1">
      <c r="A26" s="1"/>
      <c r="B26" s="532"/>
      <c r="C26" s="148">
        <f t="shared" si="3"/>
        <v>1.9999999999999991</v>
      </c>
      <c r="D26" s="144">
        <v>9.6999999999999993</v>
      </c>
      <c r="E26" s="149">
        <f t="shared" si="2"/>
        <v>0.36458333333333326</v>
      </c>
      <c r="F26" s="146">
        <v>6.9444444444444436E-4</v>
      </c>
      <c r="G26" s="32"/>
      <c r="H26" s="120" t="s">
        <v>38</v>
      </c>
      <c r="I26" s="147" t="s">
        <v>177</v>
      </c>
      <c r="J26" s="532"/>
      <c r="K26" s="148">
        <v>1</v>
      </c>
      <c r="L26" s="127">
        <f t="shared" si="0"/>
        <v>55.599999999999994</v>
      </c>
      <c r="M26" s="149">
        <f t="shared" si="1"/>
        <v>0.61458333333333315</v>
      </c>
      <c r="N26" s="146">
        <v>1.3888888888888887E-3</v>
      </c>
      <c r="O26" s="32"/>
      <c r="P26" s="1"/>
    </row>
    <row r="27" spans="1:16" ht="12.75" customHeight="1" thickTop="1" thickBot="1">
      <c r="A27" s="1"/>
      <c r="B27" s="532"/>
      <c r="C27" s="148">
        <f t="shared" si="3"/>
        <v>1</v>
      </c>
      <c r="D27" s="144">
        <v>10.7</v>
      </c>
      <c r="E27" s="149">
        <f t="shared" si="2"/>
        <v>0.3652777777777777</v>
      </c>
      <c r="F27" s="146">
        <v>6.9444444444444436E-4</v>
      </c>
      <c r="G27" s="40"/>
      <c r="H27" s="37" t="s">
        <v>40</v>
      </c>
      <c r="I27" s="147" t="s">
        <v>178</v>
      </c>
      <c r="J27" s="532"/>
      <c r="K27" s="148">
        <v>1</v>
      </c>
      <c r="L27" s="127">
        <f t="shared" si="0"/>
        <v>54.599999999999994</v>
      </c>
      <c r="M27" s="149">
        <f t="shared" si="1"/>
        <v>0.61388888888888871</v>
      </c>
      <c r="N27" s="146">
        <v>6.9444444444444436E-4</v>
      </c>
      <c r="O27" s="40"/>
      <c r="P27" s="1"/>
    </row>
    <row r="28" spans="1:16" ht="12.75" customHeight="1" thickTop="1" thickBot="1">
      <c r="A28" s="1"/>
      <c r="B28" s="532"/>
      <c r="C28" s="148">
        <f t="shared" si="3"/>
        <v>1</v>
      </c>
      <c r="D28" s="144">
        <v>11.7</v>
      </c>
      <c r="E28" s="149">
        <f t="shared" si="2"/>
        <v>0.36597222222222214</v>
      </c>
      <c r="F28" s="146">
        <v>1.3888888888888887E-3</v>
      </c>
      <c r="G28" s="40"/>
      <c r="H28" s="120" t="s">
        <v>42</v>
      </c>
      <c r="I28" s="147" t="s">
        <v>33</v>
      </c>
      <c r="J28" s="532"/>
      <c r="K28" s="148">
        <v>1</v>
      </c>
      <c r="L28" s="127">
        <f t="shared" si="0"/>
        <v>53.599999999999994</v>
      </c>
      <c r="M28" s="149">
        <f t="shared" si="1"/>
        <v>0.61319444444444426</v>
      </c>
      <c r="N28" s="146">
        <v>6.9444444444444436E-4</v>
      </c>
      <c r="O28" s="40"/>
      <c r="P28" s="1"/>
    </row>
    <row r="29" spans="1:16" ht="12.75" customHeight="1" thickTop="1" thickBot="1">
      <c r="A29" s="1"/>
      <c r="B29" s="532"/>
      <c r="C29" s="148">
        <f t="shared" si="3"/>
        <v>1</v>
      </c>
      <c r="D29" s="144">
        <v>12.7</v>
      </c>
      <c r="E29" s="149">
        <f t="shared" si="2"/>
        <v>0.36736111111111103</v>
      </c>
      <c r="F29" s="146">
        <v>1.3888888888888887E-3</v>
      </c>
      <c r="G29" s="40"/>
      <c r="H29" s="37" t="s">
        <v>44</v>
      </c>
      <c r="I29" s="147" t="s">
        <v>179</v>
      </c>
      <c r="J29" s="532"/>
      <c r="K29" s="148">
        <v>2</v>
      </c>
      <c r="L29" s="127">
        <f t="shared" si="0"/>
        <v>52.599999999999994</v>
      </c>
      <c r="M29" s="149">
        <f t="shared" si="1"/>
        <v>0.61180555555555538</v>
      </c>
      <c r="N29" s="146">
        <v>1.3888888888888887E-3</v>
      </c>
      <c r="O29" s="40"/>
      <c r="P29" s="1"/>
    </row>
    <row r="30" spans="1:16" ht="12.75" customHeight="1" thickTop="1" thickBot="1">
      <c r="A30" s="1"/>
      <c r="B30" s="532"/>
      <c r="C30" s="148">
        <f t="shared" si="3"/>
        <v>2</v>
      </c>
      <c r="D30" s="144">
        <v>14.7</v>
      </c>
      <c r="E30" s="149">
        <f t="shared" si="2"/>
        <v>0.36874999999999991</v>
      </c>
      <c r="F30" s="146">
        <v>1.3888888888888887E-3</v>
      </c>
      <c r="G30" s="40"/>
      <c r="H30" s="120" t="s">
        <v>45</v>
      </c>
      <c r="I30" s="147" t="s">
        <v>179</v>
      </c>
      <c r="J30" s="532"/>
      <c r="K30" s="148">
        <v>2</v>
      </c>
      <c r="L30" s="127">
        <f t="shared" si="0"/>
        <v>50.599999999999994</v>
      </c>
      <c r="M30" s="149">
        <f t="shared" si="1"/>
        <v>0.6104166666666665</v>
      </c>
      <c r="N30" s="146">
        <v>1.3888888888888887E-3</v>
      </c>
      <c r="O30" s="40"/>
      <c r="P30" s="1"/>
    </row>
    <row r="31" spans="1:16" ht="12.75" customHeight="1" thickTop="1" thickBot="1">
      <c r="A31" s="1"/>
      <c r="B31" s="532"/>
      <c r="C31" s="148">
        <f t="shared" si="3"/>
        <v>2</v>
      </c>
      <c r="D31" s="144">
        <v>16.7</v>
      </c>
      <c r="E31" s="149">
        <f t="shared" si="2"/>
        <v>0.3701388888888888</v>
      </c>
      <c r="F31" s="146">
        <v>1.3888888888888887E-3</v>
      </c>
      <c r="G31" s="40"/>
      <c r="H31" s="37" t="s">
        <v>46</v>
      </c>
      <c r="I31" s="147" t="s">
        <v>180</v>
      </c>
      <c r="J31" s="532"/>
      <c r="K31" s="148">
        <v>1</v>
      </c>
      <c r="L31" s="127">
        <f t="shared" si="0"/>
        <v>48.599999999999994</v>
      </c>
      <c r="M31" s="149">
        <f t="shared" si="1"/>
        <v>0.60902777777777761</v>
      </c>
      <c r="N31" s="146">
        <v>1.3888888888888887E-3</v>
      </c>
      <c r="O31" s="40"/>
      <c r="P31" s="1"/>
    </row>
    <row r="32" spans="1:16" ht="12.75" customHeight="1" thickTop="1" thickBot="1">
      <c r="A32" s="1"/>
      <c r="B32" s="532"/>
      <c r="C32" s="148">
        <f t="shared" si="3"/>
        <v>1</v>
      </c>
      <c r="D32" s="144">
        <v>17.7</v>
      </c>
      <c r="E32" s="149">
        <f t="shared" si="2"/>
        <v>0.37152777777777768</v>
      </c>
      <c r="F32" s="146">
        <v>2.0833333333333333E-3</v>
      </c>
      <c r="G32" s="40"/>
      <c r="H32" s="120" t="s">
        <v>80</v>
      </c>
      <c r="I32" s="147" t="s">
        <v>181</v>
      </c>
      <c r="J32" s="532"/>
      <c r="K32" s="148">
        <v>2.2999999999999998</v>
      </c>
      <c r="L32" s="127">
        <f t="shared" si="0"/>
        <v>47.599999999999994</v>
      </c>
      <c r="M32" s="149">
        <f t="shared" si="1"/>
        <v>0.60763888888888873</v>
      </c>
      <c r="N32" s="146">
        <v>1.3888888888888887E-3</v>
      </c>
      <c r="O32" s="40"/>
      <c r="P32" s="1"/>
    </row>
    <row r="33" spans="1:16" ht="12.75" customHeight="1" thickTop="1" thickBot="1">
      <c r="A33" s="1"/>
      <c r="B33" s="532"/>
      <c r="C33" s="148">
        <f t="shared" si="3"/>
        <v>2.3000000000000007</v>
      </c>
      <c r="D33" s="144">
        <v>20</v>
      </c>
      <c r="E33" s="149">
        <f t="shared" si="2"/>
        <v>0.37361111111111101</v>
      </c>
      <c r="F33" s="146">
        <v>1.3888888888888887E-3</v>
      </c>
      <c r="G33" s="40"/>
      <c r="H33" s="37" t="s">
        <v>79</v>
      </c>
      <c r="I33" s="147" t="s">
        <v>182</v>
      </c>
      <c r="J33" s="532"/>
      <c r="K33" s="148">
        <v>1.4</v>
      </c>
      <c r="L33" s="127">
        <f t="shared" si="0"/>
        <v>45.3</v>
      </c>
      <c r="M33" s="149">
        <f t="shared" si="1"/>
        <v>0.6055555555555554</v>
      </c>
      <c r="N33" s="146">
        <v>2.0833333333333333E-3</v>
      </c>
      <c r="O33" s="40"/>
      <c r="P33" s="1"/>
    </row>
    <row r="34" spans="1:16" ht="12.75" customHeight="1" thickTop="1" thickBot="1">
      <c r="A34" s="1"/>
      <c r="B34" s="532"/>
      <c r="C34" s="148">
        <f t="shared" si="3"/>
        <v>1.3999999999999986</v>
      </c>
      <c r="D34" s="144">
        <v>21.4</v>
      </c>
      <c r="E34" s="149">
        <f t="shared" si="2"/>
        <v>0.37499999999999989</v>
      </c>
      <c r="F34" s="146">
        <v>1.3888888888888887E-3</v>
      </c>
      <c r="G34" s="40"/>
      <c r="H34" s="120" t="s">
        <v>77</v>
      </c>
      <c r="I34" s="147" t="s">
        <v>183</v>
      </c>
      <c r="J34" s="532"/>
      <c r="K34" s="148">
        <v>1.4</v>
      </c>
      <c r="L34" s="127">
        <f t="shared" si="0"/>
        <v>43.9</v>
      </c>
      <c r="M34" s="149">
        <f t="shared" si="1"/>
        <v>0.60416666666666652</v>
      </c>
      <c r="N34" s="146">
        <v>1.3888888888888887E-3</v>
      </c>
      <c r="O34" s="40"/>
      <c r="P34" s="1"/>
    </row>
    <row r="35" spans="1:16" ht="12.75" customHeight="1" thickTop="1" thickBot="1">
      <c r="A35" s="1"/>
      <c r="B35" s="532"/>
      <c r="C35" s="148">
        <f t="shared" si="3"/>
        <v>1.4000000000000021</v>
      </c>
      <c r="D35" s="144">
        <v>22.8</v>
      </c>
      <c r="E35" s="149">
        <f t="shared" si="2"/>
        <v>0.37638888888888877</v>
      </c>
      <c r="F35" s="146">
        <v>6.9444444444444436E-4</v>
      </c>
      <c r="G35" s="40"/>
      <c r="H35" s="37" t="s">
        <v>75</v>
      </c>
      <c r="I35" s="147" t="s">
        <v>184</v>
      </c>
      <c r="J35" s="532"/>
      <c r="K35" s="148">
        <v>1</v>
      </c>
      <c r="L35" s="127">
        <f t="shared" si="0"/>
        <v>42.5</v>
      </c>
      <c r="M35" s="149">
        <f t="shared" si="1"/>
        <v>0.60277777777777763</v>
      </c>
      <c r="N35" s="146">
        <v>1.3888888888888887E-3</v>
      </c>
      <c r="O35" s="40"/>
      <c r="P35" s="1"/>
    </row>
    <row r="36" spans="1:16" ht="12.75" customHeight="1" thickTop="1" thickBot="1">
      <c r="A36" s="1"/>
      <c r="B36" s="532"/>
      <c r="C36" s="148">
        <f t="shared" si="3"/>
        <v>1</v>
      </c>
      <c r="D36" s="144">
        <v>23.8</v>
      </c>
      <c r="E36" s="149">
        <f t="shared" si="2"/>
        <v>0.37708333333333321</v>
      </c>
      <c r="F36" s="146">
        <v>6.9444444444444436E-4</v>
      </c>
      <c r="G36" s="40"/>
      <c r="H36" s="120" t="s">
        <v>73</v>
      </c>
      <c r="I36" s="147" t="s">
        <v>185</v>
      </c>
      <c r="J36" s="532"/>
      <c r="K36" s="148">
        <v>0.9</v>
      </c>
      <c r="L36" s="127">
        <f t="shared" si="0"/>
        <v>41.5</v>
      </c>
      <c r="M36" s="149">
        <f t="shared" si="1"/>
        <v>0.60208333333333319</v>
      </c>
      <c r="N36" s="146">
        <v>6.9444444444444436E-4</v>
      </c>
      <c r="O36" s="40"/>
      <c r="P36" s="1"/>
    </row>
    <row r="37" spans="1:16" ht="12.75" customHeight="1" thickTop="1" thickBot="1">
      <c r="A37" s="1"/>
      <c r="B37" s="532"/>
      <c r="C37" s="148">
        <f t="shared" si="3"/>
        <v>0.89999999999999858</v>
      </c>
      <c r="D37" s="144">
        <v>24.7</v>
      </c>
      <c r="E37" s="149">
        <f t="shared" si="2"/>
        <v>0.37777777777777766</v>
      </c>
      <c r="F37" s="146">
        <v>6.9444444444444436E-4</v>
      </c>
      <c r="G37" s="40"/>
      <c r="H37" s="37" t="s">
        <v>71</v>
      </c>
      <c r="I37" s="147" t="s">
        <v>186</v>
      </c>
      <c r="J37" s="532"/>
      <c r="K37" s="148">
        <v>1.5</v>
      </c>
      <c r="L37" s="127">
        <f t="shared" si="0"/>
        <v>40.6</v>
      </c>
      <c r="M37" s="149">
        <f t="shared" si="1"/>
        <v>0.60138888888888875</v>
      </c>
      <c r="N37" s="146">
        <v>6.9444444444444436E-4</v>
      </c>
      <c r="O37" s="40"/>
      <c r="P37" s="1"/>
    </row>
    <row r="38" spans="1:16" ht="12.75" customHeight="1" thickTop="1" thickBot="1">
      <c r="A38" s="1"/>
      <c r="B38" s="532"/>
      <c r="C38" s="148">
        <f t="shared" si="3"/>
        <v>1.5</v>
      </c>
      <c r="D38" s="144">
        <v>26.2</v>
      </c>
      <c r="E38" s="149">
        <f t="shared" si="2"/>
        <v>0.3784722222222221</v>
      </c>
      <c r="F38" s="146">
        <v>1.3888888888888887E-3</v>
      </c>
      <c r="G38" s="40"/>
      <c r="H38" s="120" t="s">
        <v>69</v>
      </c>
      <c r="I38" s="147" t="s">
        <v>187</v>
      </c>
      <c r="J38" s="532"/>
      <c r="K38" s="148">
        <v>1</v>
      </c>
      <c r="L38" s="127">
        <f t="shared" si="0"/>
        <v>39.1</v>
      </c>
      <c r="M38" s="149">
        <f t="shared" si="1"/>
        <v>0.60069444444444431</v>
      </c>
      <c r="N38" s="146">
        <v>6.9444444444444436E-4</v>
      </c>
      <c r="O38" s="40"/>
      <c r="P38" s="1"/>
    </row>
    <row r="39" spans="1:16" ht="12.75" customHeight="1" thickTop="1" thickBot="1">
      <c r="A39" s="1"/>
      <c r="B39" s="532"/>
      <c r="C39" s="148">
        <f t="shared" si="3"/>
        <v>1</v>
      </c>
      <c r="D39" s="144">
        <v>27.2</v>
      </c>
      <c r="E39" s="149">
        <f t="shared" si="2"/>
        <v>0.37986111111111098</v>
      </c>
      <c r="F39" s="146">
        <v>6.9444444444444436E-4</v>
      </c>
      <c r="G39" s="40"/>
      <c r="H39" s="37" t="s">
        <v>67</v>
      </c>
      <c r="I39" s="147" t="s">
        <v>188</v>
      </c>
      <c r="J39" s="532"/>
      <c r="K39" s="148">
        <v>0.9</v>
      </c>
      <c r="L39" s="127">
        <f t="shared" si="0"/>
        <v>38.1</v>
      </c>
      <c r="M39" s="149">
        <f t="shared" si="1"/>
        <v>0.59930555555555542</v>
      </c>
      <c r="N39" s="146">
        <v>1.3888888888888887E-3</v>
      </c>
      <c r="O39" s="40"/>
      <c r="P39" s="1"/>
    </row>
    <row r="40" spans="1:16" ht="12.75" customHeight="1" thickTop="1" thickBot="1">
      <c r="A40" s="1"/>
      <c r="B40" s="532"/>
      <c r="C40" s="148">
        <f t="shared" si="3"/>
        <v>0.90000000000000213</v>
      </c>
      <c r="D40" s="144">
        <v>28.1</v>
      </c>
      <c r="E40" s="149">
        <f t="shared" si="2"/>
        <v>0.38055555555555542</v>
      </c>
      <c r="F40" s="146">
        <v>1.3888888888888887E-3</v>
      </c>
      <c r="G40" s="40"/>
      <c r="H40" s="120" t="s">
        <v>65</v>
      </c>
      <c r="I40" s="147" t="s">
        <v>189</v>
      </c>
      <c r="J40" s="532"/>
      <c r="K40" s="148">
        <v>1.6</v>
      </c>
      <c r="L40" s="127">
        <f t="shared" si="0"/>
        <v>37.200000000000003</v>
      </c>
      <c r="M40" s="149">
        <f t="shared" si="1"/>
        <v>0.59861111111111098</v>
      </c>
      <c r="N40" s="146">
        <v>6.9444444444444436E-4</v>
      </c>
      <c r="O40" s="40"/>
      <c r="P40" s="1"/>
    </row>
    <row r="41" spans="1:16" ht="12.75" customHeight="1" thickTop="1" thickBot="1">
      <c r="A41" s="1"/>
      <c r="B41" s="532"/>
      <c r="C41" s="148">
        <f t="shared" si="3"/>
        <v>1.5999999999999979</v>
      </c>
      <c r="D41" s="144">
        <v>29.7</v>
      </c>
      <c r="E41" s="149">
        <f t="shared" si="2"/>
        <v>0.38194444444444431</v>
      </c>
      <c r="F41" s="146">
        <v>1.3888888888888887E-3</v>
      </c>
      <c r="G41" s="40"/>
      <c r="H41" s="37" t="s">
        <v>63</v>
      </c>
      <c r="I41" s="147" t="s">
        <v>190</v>
      </c>
      <c r="J41" s="532"/>
      <c r="K41" s="148">
        <v>1.7</v>
      </c>
      <c r="L41" s="127">
        <f t="shared" si="0"/>
        <v>35.6</v>
      </c>
      <c r="M41" s="149">
        <f t="shared" si="1"/>
        <v>0.5972222222222221</v>
      </c>
      <c r="N41" s="146">
        <v>1.3888888888888887E-3</v>
      </c>
      <c r="O41" s="40"/>
      <c r="P41" s="1"/>
    </row>
    <row r="42" spans="1:16" ht="12.75" customHeight="1" thickTop="1" thickBot="1">
      <c r="A42" s="1"/>
      <c r="B42" s="532"/>
      <c r="C42" s="148">
        <f t="shared" si="3"/>
        <v>1.6999999999999993</v>
      </c>
      <c r="D42" s="144">
        <v>31.4</v>
      </c>
      <c r="E42" s="149">
        <f t="shared" si="2"/>
        <v>0.38333333333333319</v>
      </c>
      <c r="F42" s="146">
        <v>2.0833333333333333E-3</v>
      </c>
      <c r="G42" s="40"/>
      <c r="H42" s="120" t="s">
        <v>61</v>
      </c>
      <c r="I42" s="147" t="s">
        <v>191</v>
      </c>
      <c r="J42" s="532"/>
      <c r="K42" s="148">
        <v>1.8</v>
      </c>
      <c r="L42" s="127">
        <f t="shared" si="0"/>
        <v>33.9</v>
      </c>
      <c r="M42" s="149">
        <f t="shared" si="1"/>
        <v>0.59583333333333321</v>
      </c>
      <c r="N42" s="146">
        <v>1.3888888888888887E-3</v>
      </c>
      <c r="O42" s="40"/>
      <c r="P42" s="1"/>
    </row>
    <row r="43" spans="1:16" ht="12.75" customHeight="1" thickTop="1" thickBot="1">
      <c r="A43" s="1"/>
      <c r="B43" s="532"/>
      <c r="C43" s="148">
        <f t="shared" si="3"/>
        <v>1.8000000000000043</v>
      </c>
      <c r="D43" s="144">
        <v>33.200000000000003</v>
      </c>
      <c r="E43" s="149">
        <f t="shared" si="2"/>
        <v>0.38541666666666652</v>
      </c>
      <c r="F43" s="146">
        <v>1.3888888888888887E-3</v>
      </c>
      <c r="G43" s="40"/>
      <c r="H43" s="37" t="s">
        <v>144</v>
      </c>
      <c r="I43" s="147" t="s">
        <v>192</v>
      </c>
      <c r="J43" s="532"/>
      <c r="K43" s="148">
        <v>1.8</v>
      </c>
      <c r="L43" s="127">
        <f t="shared" si="0"/>
        <v>32.1</v>
      </c>
      <c r="M43" s="149">
        <f t="shared" si="1"/>
        <v>0.59374999999999989</v>
      </c>
      <c r="N43" s="146">
        <v>2.0833333333333333E-3</v>
      </c>
      <c r="O43" s="40"/>
      <c r="P43" s="1"/>
    </row>
    <row r="44" spans="1:16" ht="12.75" customHeight="1" thickTop="1" thickBot="1">
      <c r="A44" s="1"/>
      <c r="B44" s="532"/>
      <c r="C44" s="148">
        <f t="shared" si="3"/>
        <v>1.7999999999999972</v>
      </c>
      <c r="D44" s="144">
        <v>35</v>
      </c>
      <c r="E44" s="149">
        <f t="shared" si="2"/>
        <v>0.3868055555555554</v>
      </c>
      <c r="F44" s="146">
        <v>6.9444444444444436E-4</v>
      </c>
      <c r="G44" s="40"/>
      <c r="H44" s="120" t="s">
        <v>146</v>
      </c>
      <c r="I44" s="147" t="s">
        <v>191</v>
      </c>
      <c r="J44" s="532"/>
      <c r="K44" s="148">
        <v>1</v>
      </c>
      <c r="L44" s="127">
        <f t="shared" si="0"/>
        <v>30.3</v>
      </c>
      <c r="M44" s="149">
        <f t="shared" si="1"/>
        <v>0.59236111111111101</v>
      </c>
      <c r="N44" s="146">
        <v>1.3888888888888887E-3</v>
      </c>
      <c r="O44" s="40"/>
      <c r="P44" s="1"/>
    </row>
    <row r="45" spans="1:16" ht="12.75" customHeight="1" thickTop="1" thickBot="1">
      <c r="A45" s="1"/>
      <c r="B45" s="532"/>
      <c r="C45" s="148">
        <f t="shared" si="3"/>
        <v>1</v>
      </c>
      <c r="D45" s="144">
        <v>36</v>
      </c>
      <c r="E45" s="149">
        <f t="shared" si="2"/>
        <v>0.38749999999999984</v>
      </c>
      <c r="F45" s="146">
        <v>1.3888888888888887E-3</v>
      </c>
      <c r="G45" s="40"/>
      <c r="H45" s="37" t="s">
        <v>148</v>
      </c>
      <c r="I45" s="147" t="s">
        <v>193</v>
      </c>
      <c r="J45" s="532"/>
      <c r="K45" s="148">
        <v>1.9</v>
      </c>
      <c r="L45" s="127">
        <f t="shared" si="0"/>
        <v>29.3</v>
      </c>
      <c r="M45" s="149">
        <f t="shared" si="1"/>
        <v>0.59166666666666656</v>
      </c>
      <c r="N45" s="146">
        <v>6.9444444444444436E-4</v>
      </c>
      <c r="O45" s="40"/>
      <c r="P45" s="1"/>
    </row>
    <row r="46" spans="1:16" ht="12.75" customHeight="1" thickTop="1" thickBot="1">
      <c r="A46" s="1"/>
      <c r="B46" s="532"/>
      <c r="C46" s="148">
        <f t="shared" si="3"/>
        <v>1.8999999999999986</v>
      </c>
      <c r="D46" s="144">
        <v>37.9</v>
      </c>
      <c r="E46" s="149">
        <f t="shared" si="2"/>
        <v>0.38888888888888873</v>
      </c>
      <c r="F46" s="146">
        <v>2.0833333333333333E-3</v>
      </c>
      <c r="G46" s="40"/>
      <c r="H46" s="120" t="s">
        <v>150</v>
      </c>
      <c r="I46" s="147" t="s">
        <v>194</v>
      </c>
      <c r="J46" s="532"/>
      <c r="K46" s="148">
        <v>2.1</v>
      </c>
      <c r="L46" s="127">
        <f t="shared" si="0"/>
        <v>27.400000000000002</v>
      </c>
      <c r="M46" s="149">
        <f t="shared" si="1"/>
        <v>0.59027777777777768</v>
      </c>
      <c r="N46" s="146">
        <v>1.3888888888888887E-3</v>
      </c>
      <c r="O46" s="40"/>
      <c r="P46" s="1"/>
    </row>
    <row r="47" spans="1:16" ht="12.75" customHeight="1" thickTop="1" thickBot="1">
      <c r="A47" s="1"/>
      <c r="B47" s="532"/>
      <c r="C47" s="148">
        <f t="shared" si="3"/>
        <v>2.1000000000000014</v>
      </c>
      <c r="D47" s="144">
        <v>40</v>
      </c>
      <c r="E47" s="149">
        <f t="shared" si="2"/>
        <v>0.39097222222222205</v>
      </c>
      <c r="F47" s="146">
        <v>6.9444444444444436E-4</v>
      </c>
      <c r="G47" s="40"/>
      <c r="H47" s="37" t="s">
        <v>152</v>
      </c>
      <c r="I47" s="147" t="s">
        <v>195</v>
      </c>
      <c r="J47" s="532"/>
      <c r="K47" s="148">
        <v>1</v>
      </c>
      <c r="L47" s="127">
        <f t="shared" si="0"/>
        <v>25.3</v>
      </c>
      <c r="M47" s="149">
        <f t="shared" si="1"/>
        <v>0.58819444444444435</v>
      </c>
      <c r="N47" s="146">
        <v>2.0833333333333333E-3</v>
      </c>
      <c r="O47" s="40"/>
      <c r="P47" s="1"/>
    </row>
    <row r="48" spans="1:16" ht="12.75" customHeight="1" thickTop="1" thickBot="1">
      <c r="A48" s="1"/>
      <c r="B48" s="532"/>
      <c r="C48" s="148">
        <f t="shared" si="3"/>
        <v>1</v>
      </c>
      <c r="D48" s="144">
        <v>41</v>
      </c>
      <c r="E48" s="149">
        <f t="shared" si="2"/>
        <v>0.3916666666666665</v>
      </c>
      <c r="F48" s="146">
        <v>1.3888888888888887E-3</v>
      </c>
      <c r="G48" s="40"/>
      <c r="H48" s="120" t="s">
        <v>154</v>
      </c>
      <c r="I48" s="147" t="s">
        <v>196</v>
      </c>
      <c r="J48" s="532"/>
      <c r="K48" s="148">
        <v>1</v>
      </c>
      <c r="L48" s="127">
        <f t="shared" si="0"/>
        <v>24.3</v>
      </c>
      <c r="M48" s="149">
        <f t="shared" si="1"/>
        <v>0.58749999999999991</v>
      </c>
      <c r="N48" s="146">
        <v>6.9444444444444436E-4</v>
      </c>
      <c r="O48" s="40"/>
      <c r="P48" s="1"/>
    </row>
    <row r="49" spans="1:16" ht="12.75" customHeight="1" thickTop="1" thickBot="1">
      <c r="A49" s="1"/>
      <c r="B49" s="532"/>
      <c r="C49" s="148">
        <f t="shared" si="3"/>
        <v>1</v>
      </c>
      <c r="D49" s="144">
        <v>42</v>
      </c>
      <c r="E49" s="149">
        <f t="shared" si="2"/>
        <v>0.39305555555555538</v>
      </c>
      <c r="F49" s="146">
        <v>1.3888888888888887E-3</v>
      </c>
      <c r="G49" s="40"/>
      <c r="H49" s="37" t="s">
        <v>156</v>
      </c>
      <c r="I49" s="147" t="s">
        <v>197</v>
      </c>
      <c r="J49" s="532"/>
      <c r="K49" s="148">
        <v>1.3</v>
      </c>
      <c r="L49" s="127">
        <f t="shared" si="0"/>
        <v>23.3</v>
      </c>
      <c r="M49" s="149">
        <f t="shared" si="1"/>
        <v>0.58611111111111103</v>
      </c>
      <c r="N49" s="146">
        <v>1.3888888888888887E-3</v>
      </c>
      <c r="O49" s="40"/>
      <c r="P49" s="1"/>
    </row>
    <row r="50" spans="1:16" ht="12.75" customHeight="1" thickTop="1" thickBot="1">
      <c r="A50" s="1"/>
      <c r="B50" s="532"/>
      <c r="C50" s="148">
        <f t="shared" si="3"/>
        <v>1.2999999999999972</v>
      </c>
      <c r="D50" s="144">
        <v>43.3</v>
      </c>
      <c r="E50" s="149">
        <f t="shared" si="2"/>
        <v>0.39444444444444426</v>
      </c>
      <c r="F50" s="146">
        <v>4.1666666666666666E-3</v>
      </c>
      <c r="G50" s="40"/>
      <c r="H50" s="120" t="s">
        <v>157</v>
      </c>
      <c r="I50" s="147" t="s">
        <v>198</v>
      </c>
      <c r="J50" s="532"/>
      <c r="K50" s="148">
        <v>3</v>
      </c>
      <c r="L50" s="127">
        <f t="shared" si="0"/>
        <v>22</v>
      </c>
      <c r="M50" s="149">
        <f t="shared" si="1"/>
        <v>0.58472222222222214</v>
      </c>
      <c r="N50" s="146">
        <v>1.3888888888888887E-3</v>
      </c>
      <c r="O50" s="153">
        <f>3/(6/60)</f>
        <v>30</v>
      </c>
      <c r="P50" s="1"/>
    </row>
    <row r="51" spans="1:16" ht="12.75" customHeight="1" thickTop="1" thickBot="1">
      <c r="A51" s="1"/>
      <c r="B51" s="532"/>
      <c r="C51" s="148">
        <f t="shared" si="3"/>
        <v>3</v>
      </c>
      <c r="D51" s="144">
        <v>46.3</v>
      </c>
      <c r="E51" s="149">
        <f t="shared" si="2"/>
        <v>0.39861111111111092</v>
      </c>
      <c r="F51" s="146">
        <v>6.9444444444444436E-4</v>
      </c>
      <c r="G51" s="153">
        <f>3/(6/60)</f>
        <v>30</v>
      </c>
      <c r="H51" s="37" t="s">
        <v>158</v>
      </c>
      <c r="I51" s="147" t="s">
        <v>199</v>
      </c>
      <c r="J51" s="532"/>
      <c r="K51" s="148">
        <v>1</v>
      </c>
      <c r="L51" s="127">
        <f t="shared" si="0"/>
        <v>19</v>
      </c>
      <c r="M51" s="149">
        <f t="shared" si="1"/>
        <v>0.58055555555555549</v>
      </c>
      <c r="N51" s="146">
        <v>4.1666666666666666E-3</v>
      </c>
      <c r="O51" s="40"/>
      <c r="P51" s="1"/>
    </row>
    <row r="52" spans="1:16" ht="12.75" customHeight="1" thickTop="1" thickBot="1">
      <c r="A52" s="1"/>
      <c r="B52" s="532"/>
      <c r="C52" s="148">
        <f t="shared" si="3"/>
        <v>1</v>
      </c>
      <c r="D52" s="144">
        <v>47.3</v>
      </c>
      <c r="E52" s="149">
        <f t="shared" si="2"/>
        <v>0.39930555555555536</v>
      </c>
      <c r="F52" s="146">
        <v>6.9444444444444436E-4</v>
      </c>
      <c r="G52" s="40"/>
      <c r="H52" s="120" t="s">
        <v>159</v>
      </c>
      <c r="I52" s="147" t="s">
        <v>200</v>
      </c>
      <c r="J52" s="532"/>
      <c r="K52" s="148">
        <v>0.5</v>
      </c>
      <c r="L52" s="127">
        <f t="shared" si="0"/>
        <v>18</v>
      </c>
      <c r="M52" s="149">
        <f t="shared" si="1"/>
        <v>0.57986111111111105</v>
      </c>
      <c r="N52" s="146">
        <v>6.9444444444444436E-4</v>
      </c>
      <c r="O52" s="40"/>
      <c r="P52" s="1"/>
    </row>
    <row r="53" spans="1:16" ht="12.75" customHeight="1" thickTop="1" thickBot="1">
      <c r="A53" s="1"/>
      <c r="B53" s="532"/>
      <c r="C53" s="148">
        <f t="shared" si="3"/>
        <v>0.5</v>
      </c>
      <c r="D53" s="144">
        <v>47.8</v>
      </c>
      <c r="E53" s="149">
        <f t="shared" si="2"/>
        <v>0.3999999999999998</v>
      </c>
      <c r="F53" s="146">
        <v>4.1666666666666666E-3</v>
      </c>
      <c r="G53" s="40"/>
      <c r="H53" s="37" t="s">
        <v>160</v>
      </c>
      <c r="I53" s="147" t="s">
        <v>201</v>
      </c>
      <c r="J53" s="532"/>
      <c r="K53" s="148">
        <v>4</v>
      </c>
      <c r="L53" s="127">
        <f t="shared" si="0"/>
        <v>17.5</v>
      </c>
      <c r="M53" s="149">
        <f t="shared" si="1"/>
        <v>0.57916666666666661</v>
      </c>
      <c r="N53" s="146">
        <v>6.9444444444444436E-4</v>
      </c>
      <c r="O53" s="153">
        <f>4/(6/60)</f>
        <v>40</v>
      </c>
      <c r="P53" s="1"/>
    </row>
    <row r="54" spans="1:16" ht="12.75" customHeight="1" thickTop="1" thickBot="1">
      <c r="A54" s="1"/>
      <c r="B54" s="532"/>
      <c r="C54" s="148">
        <f t="shared" si="3"/>
        <v>4</v>
      </c>
      <c r="D54" s="144">
        <v>51.8</v>
      </c>
      <c r="E54" s="149">
        <f t="shared" si="2"/>
        <v>0.40416666666666645</v>
      </c>
      <c r="F54" s="146">
        <v>6.9444444444444436E-4</v>
      </c>
      <c r="G54" s="153">
        <f>4/(6/60)</f>
        <v>40</v>
      </c>
      <c r="H54" s="120" t="s">
        <v>161</v>
      </c>
      <c r="I54" s="147" t="s">
        <v>202</v>
      </c>
      <c r="J54" s="532"/>
      <c r="K54" s="148">
        <v>0.5</v>
      </c>
      <c r="L54" s="127">
        <f t="shared" si="0"/>
        <v>13.5</v>
      </c>
      <c r="M54" s="149">
        <f t="shared" si="1"/>
        <v>0.57499999999999996</v>
      </c>
      <c r="N54" s="146">
        <v>4.1666666666666666E-3</v>
      </c>
      <c r="O54" s="153"/>
      <c r="P54" s="1"/>
    </row>
    <row r="55" spans="1:16" ht="12.75" customHeight="1" thickTop="1" thickBot="1">
      <c r="A55" s="1"/>
      <c r="B55" s="532"/>
      <c r="C55" s="148">
        <f t="shared" si="3"/>
        <v>0.5</v>
      </c>
      <c r="D55" s="144">
        <v>52.3</v>
      </c>
      <c r="E55" s="149">
        <f t="shared" si="2"/>
        <v>0.40486111111111089</v>
      </c>
      <c r="F55" s="146">
        <v>3.4722222222222225E-3</v>
      </c>
      <c r="G55" s="153"/>
      <c r="H55" s="37" t="s">
        <v>162</v>
      </c>
      <c r="I55" s="147" t="s">
        <v>203</v>
      </c>
      <c r="J55" s="532"/>
      <c r="K55" s="148">
        <v>3.3</v>
      </c>
      <c r="L55" s="127">
        <f t="shared" si="0"/>
        <v>13</v>
      </c>
      <c r="M55" s="149">
        <f t="shared" si="1"/>
        <v>0.57430555555555551</v>
      </c>
      <c r="N55" s="146">
        <v>6.9444444444444436E-4</v>
      </c>
      <c r="O55" s="153">
        <f>3.3/(5/60)</f>
        <v>39.6</v>
      </c>
      <c r="P55" s="1"/>
    </row>
    <row r="56" spans="1:16" ht="12.75" customHeight="1" thickTop="1" thickBot="1">
      <c r="A56" s="1"/>
      <c r="B56" s="532"/>
      <c r="C56" s="148">
        <f t="shared" si="3"/>
        <v>3.3000000000000043</v>
      </c>
      <c r="D56" s="144">
        <v>55.6</v>
      </c>
      <c r="E56" s="149">
        <f t="shared" si="2"/>
        <v>0.4083333333333331</v>
      </c>
      <c r="F56" s="146">
        <v>1.3888888888888887E-3</v>
      </c>
      <c r="G56" s="153">
        <f>3.3/(5/60)</f>
        <v>39.6</v>
      </c>
      <c r="H56" s="120" t="s">
        <v>163</v>
      </c>
      <c r="I56" s="147" t="s">
        <v>204</v>
      </c>
      <c r="J56" s="532"/>
      <c r="K56" s="148">
        <v>1</v>
      </c>
      <c r="L56" s="127">
        <f t="shared" si="0"/>
        <v>9.6999999999999993</v>
      </c>
      <c r="M56" s="149">
        <f t="shared" si="1"/>
        <v>0.5708333333333333</v>
      </c>
      <c r="N56" s="146">
        <v>3.4722222222222225E-3</v>
      </c>
      <c r="O56" s="39"/>
      <c r="P56" s="1"/>
    </row>
    <row r="57" spans="1:16" ht="12.75" customHeight="1" thickTop="1" thickBot="1">
      <c r="A57" s="1"/>
      <c r="B57" s="532"/>
      <c r="C57" s="148">
        <f t="shared" si="3"/>
        <v>1</v>
      </c>
      <c r="D57" s="144">
        <v>56.6</v>
      </c>
      <c r="E57" s="149">
        <f t="shared" si="2"/>
        <v>0.40972222222222199</v>
      </c>
      <c r="F57" s="146">
        <v>1.3888888888888887E-3</v>
      </c>
      <c r="G57" s="39"/>
      <c r="H57" s="37" t="s">
        <v>164</v>
      </c>
      <c r="I57" s="147" t="s">
        <v>205</v>
      </c>
      <c r="J57" s="532"/>
      <c r="K57" s="148">
        <v>1.7</v>
      </c>
      <c r="L57" s="127">
        <f t="shared" si="0"/>
        <v>8.6999999999999993</v>
      </c>
      <c r="M57" s="149">
        <f t="shared" si="1"/>
        <v>0.56944444444444442</v>
      </c>
      <c r="N57" s="146">
        <v>1.3888888888888887E-3</v>
      </c>
      <c r="O57" s="40"/>
      <c r="P57" s="1"/>
    </row>
    <row r="58" spans="1:16" ht="12.75" customHeight="1" thickTop="1" thickBot="1">
      <c r="A58" s="1"/>
      <c r="B58" s="532"/>
      <c r="C58" s="148">
        <f t="shared" si="3"/>
        <v>1.6999999999999957</v>
      </c>
      <c r="D58" s="144">
        <v>58.3</v>
      </c>
      <c r="E58" s="149">
        <f t="shared" si="2"/>
        <v>0.41111111111111087</v>
      </c>
      <c r="F58" s="146">
        <v>2.0833333333333333E-3</v>
      </c>
      <c r="G58" s="40"/>
      <c r="H58" s="120" t="s">
        <v>165</v>
      </c>
      <c r="I58" s="147" t="s">
        <v>206</v>
      </c>
      <c r="J58" s="532"/>
      <c r="K58" s="148">
        <v>3</v>
      </c>
      <c r="L58" s="127">
        <f t="shared" si="0"/>
        <v>7</v>
      </c>
      <c r="M58" s="149">
        <f t="shared" si="1"/>
        <v>0.56805555555555554</v>
      </c>
      <c r="N58" s="146">
        <v>1.3888888888888887E-3</v>
      </c>
      <c r="O58" s="40"/>
      <c r="P58" s="1"/>
    </row>
    <row r="59" spans="1:16" ht="12.75" customHeight="1" thickTop="1" thickBot="1">
      <c r="A59" s="1"/>
      <c r="B59" s="532"/>
      <c r="C59" s="148">
        <f t="shared" si="3"/>
        <v>3</v>
      </c>
      <c r="D59" s="150">
        <v>61.3</v>
      </c>
      <c r="E59" s="149">
        <f t="shared" si="2"/>
        <v>0.4131944444444442</v>
      </c>
      <c r="F59" s="146">
        <v>1.3888888888888887E-3</v>
      </c>
      <c r="G59" s="40"/>
      <c r="H59" s="37" t="s">
        <v>166</v>
      </c>
      <c r="I59" s="147" t="s">
        <v>174</v>
      </c>
      <c r="J59" s="532"/>
      <c r="K59" s="148">
        <v>1</v>
      </c>
      <c r="L59" s="127">
        <f t="shared" si="0"/>
        <v>4</v>
      </c>
      <c r="M59" s="149">
        <f t="shared" si="1"/>
        <v>0.56597222222222221</v>
      </c>
      <c r="N59" s="146">
        <v>2.0833333333333333E-3</v>
      </c>
      <c r="O59" s="40"/>
      <c r="P59" s="1"/>
    </row>
    <row r="60" spans="1:16" ht="12.75" customHeight="1" thickTop="1" thickBot="1">
      <c r="A60" s="1"/>
      <c r="B60" s="532"/>
      <c r="C60" s="148">
        <f t="shared" si="3"/>
        <v>1</v>
      </c>
      <c r="D60" s="144">
        <v>62.3</v>
      </c>
      <c r="E60" s="149">
        <f t="shared" si="2"/>
        <v>0.41458333333333308</v>
      </c>
      <c r="F60" s="146">
        <v>6.9444444444444436E-4</v>
      </c>
      <c r="G60" s="40"/>
      <c r="H60" s="120" t="s">
        <v>167</v>
      </c>
      <c r="I60" s="147" t="s">
        <v>175</v>
      </c>
      <c r="J60" s="532"/>
      <c r="K60" s="148">
        <v>1</v>
      </c>
      <c r="L60" s="127">
        <f t="shared" si="0"/>
        <v>3</v>
      </c>
      <c r="M60" s="149">
        <f t="shared" si="1"/>
        <v>0.56458333333333333</v>
      </c>
      <c r="N60" s="146">
        <v>1.3888888888888887E-3</v>
      </c>
      <c r="O60" s="40"/>
      <c r="P60" s="1"/>
    </row>
    <row r="61" spans="1:16" ht="12.75" customHeight="1" thickTop="1" thickBot="1">
      <c r="A61" s="1"/>
      <c r="B61" s="532"/>
      <c r="C61" s="148">
        <f t="shared" si="3"/>
        <v>1</v>
      </c>
      <c r="D61" s="144">
        <v>63.3</v>
      </c>
      <c r="E61" s="149">
        <f t="shared" si="2"/>
        <v>0.41527777777777752</v>
      </c>
      <c r="F61" s="146">
        <v>6.9444444444444436E-4</v>
      </c>
      <c r="G61" s="40"/>
      <c r="H61" s="120" t="s">
        <v>168</v>
      </c>
      <c r="I61" s="147" t="s">
        <v>207</v>
      </c>
      <c r="J61" s="532"/>
      <c r="K61" s="148">
        <v>1</v>
      </c>
      <c r="L61" s="127">
        <f t="shared" si="0"/>
        <v>2</v>
      </c>
      <c r="M61" s="149">
        <f t="shared" si="1"/>
        <v>0.56388888888888888</v>
      </c>
      <c r="N61" s="146">
        <v>6.9444444444444436E-4</v>
      </c>
      <c r="O61" s="40"/>
      <c r="P61" s="1"/>
    </row>
    <row r="62" spans="1:16" ht="12.75" customHeight="1" thickTop="1">
      <c r="A62" s="1"/>
      <c r="B62" s="532"/>
      <c r="C62" s="148">
        <f t="shared" si="3"/>
        <v>1</v>
      </c>
      <c r="D62" s="144">
        <v>64.3</v>
      </c>
      <c r="E62" s="149">
        <f t="shared" si="2"/>
        <v>0.41597222222222197</v>
      </c>
      <c r="F62" s="146">
        <v>6.9444444444444436E-4</v>
      </c>
      <c r="G62" s="40"/>
      <c r="H62" s="37" t="s">
        <v>208</v>
      </c>
      <c r="I62" s="147" t="s">
        <v>125</v>
      </c>
      <c r="J62" s="532"/>
      <c r="K62" s="148">
        <v>1</v>
      </c>
      <c r="L62" s="127">
        <f t="shared" si="0"/>
        <v>1</v>
      </c>
      <c r="M62" s="149">
        <f t="shared" si="1"/>
        <v>0.56319444444444444</v>
      </c>
      <c r="N62" s="146">
        <v>6.9444444444444436E-4</v>
      </c>
      <c r="O62" s="40"/>
      <c r="P62" s="1"/>
    </row>
    <row r="63" spans="1:16" ht="12.75" customHeight="1">
      <c r="A63" s="1"/>
      <c r="B63" s="73"/>
      <c r="C63" s="148">
        <f t="shared" si="3"/>
        <v>1</v>
      </c>
      <c r="D63" s="144">
        <v>65.3</v>
      </c>
      <c r="E63" s="149">
        <f t="shared" si="2"/>
        <v>0.41666666666666641</v>
      </c>
      <c r="F63" s="146"/>
      <c r="G63" s="40"/>
      <c r="H63" s="37" t="s">
        <v>209</v>
      </c>
      <c r="I63" s="147" t="s">
        <v>210</v>
      </c>
      <c r="J63" s="73"/>
      <c r="K63" s="148">
        <v>0</v>
      </c>
      <c r="L63" s="127">
        <v>0</v>
      </c>
      <c r="M63" s="149">
        <v>0.5625</v>
      </c>
      <c r="N63" s="146">
        <v>6.9444444444444436E-4</v>
      </c>
      <c r="O63" s="40"/>
      <c r="P63" s="1"/>
    </row>
    <row r="64" spans="1:16" ht="12.75" customHeight="1">
      <c r="A64" s="83"/>
      <c r="B64" s="90"/>
      <c r="C64" s="91"/>
      <c r="D64" s="20"/>
      <c r="E64" s="50"/>
      <c r="F64" s="50">
        <f>SUM(F$17:F63)</f>
        <v>6.2499999999999986E-2</v>
      </c>
      <c r="G64" s="50"/>
      <c r="H64" s="536" t="s">
        <v>169</v>
      </c>
      <c r="I64" s="536"/>
      <c r="J64" s="20"/>
      <c r="K64" s="91"/>
      <c r="L64" s="91"/>
      <c r="M64" s="91"/>
      <c r="N64" s="50">
        <f>SUM(N$17:N63)</f>
        <v>6.2499999999999986E-2</v>
      </c>
      <c r="O64" s="96"/>
      <c r="P64" s="1"/>
    </row>
    <row r="65" spans="1:16" ht="12.75" customHeight="1">
      <c r="A65" s="100"/>
      <c r="B65" s="97"/>
      <c r="C65" s="53"/>
      <c r="D65" s="55"/>
      <c r="E65" s="138"/>
      <c r="F65" s="154">
        <f>D63*60/90</f>
        <v>43.533333333333331</v>
      </c>
      <c r="G65" s="138"/>
      <c r="H65" s="537" t="s">
        <v>170</v>
      </c>
      <c r="I65" s="537"/>
      <c r="J65" s="55"/>
      <c r="K65" s="53"/>
      <c r="L65" s="53"/>
      <c r="M65" s="53"/>
      <c r="N65" s="155">
        <f>L17*60/90</f>
        <v>43.533333333333324</v>
      </c>
      <c r="O65" s="100"/>
      <c r="P65" s="53"/>
    </row>
    <row r="66" spans="1:16" ht="12.75" customHeight="1">
      <c r="A66" s="100"/>
      <c r="B66" s="101"/>
      <c r="C66" s="102"/>
      <c r="D66" s="61"/>
      <c r="E66" s="31"/>
      <c r="F66" s="156">
        <f>F65*(90/60)</f>
        <v>65.3</v>
      </c>
      <c r="G66" s="61"/>
      <c r="H66" s="538" t="s">
        <v>171</v>
      </c>
      <c r="I66" s="538"/>
      <c r="J66" s="61"/>
      <c r="K66" s="102"/>
      <c r="L66" s="102"/>
      <c r="M66" s="102"/>
      <c r="N66" s="157">
        <f>N65*(90/60)</f>
        <v>65.299999999999983</v>
      </c>
      <c r="O66" s="104"/>
      <c r="P66" s="53"/>
    </row>
    <row r="67" spans="1:16" ht="12.75" customHeight="1">
      <c r="A67" s="1"/>
      <c r="B67" s="1"/>
      <c r="C67" s="1"/>
      <c r="D67" s="2"/>
      <c r="E67" s="17"/>
      <c r="F67" s="139"/>
      <c r="G67" s="3"/>
      <c r="H67" s="1"/>
      <c r="I67" s="1"/>
      <c r="J67" s="2"/>
      <c r="K67" s="1"/>
      <c r="L67" s="1"/>
      <c r="M67" s="1"/>
      <c r="N67" s="1"/>
      <c r="O67" s="1"/>
      <c r="P67" s="1"/>
    </row>
    <row r="68" spans="1:16" ht="12.75" customHeight="1">
      <c r="A68" s="1"/>
      <c r="B68" s="1" t="s">
        <v>50</v>
      </c>
      <c r="C68" s="1"/>
      <c r="D68" s="2"/>
      <c r="E68" s="4"/>
      <c r="F68" s="9"/>
      <c r="G68" s="3"/>
      <c r="H68" s="1"/>
      <c r="I68" s="1"/>
      <c r="J68" s="2"/>
      <c r="K68" s="1"/>
      <c r="L68" s="1"/>
      <c r="M68" s="1"/>
      <c r="N68" s="1"/>
      <c r="O68" s="1"/>
      <c r="P68" s="1"/>
    </row>
    <row r="69" spans="1:16" ht="12.75" customHeight="1">
      <c r="A69" s="1"/>
      <c r="B69" s="1" t="s">
        <v>51</v>
      </c>
      <c r="C69" s="1"/>
      <c r="D69" s="2"/>
      <c r="E69" s="4"/>
      <c r="F69" s="9"/>
      <c r="G69" s="3"/>
      <c r="H69" s="1"/>
      <c r="I69" s="1"/>
      <c r="J69" s="2"/>
      <c r="K69" s="1"/>
      <c r="L69" s="1"/>
      <c r="M69" s="1"/>
      <c r="N69" s="1"/>
      <c r="O69" s="1"/>
      <c r="P69" s="1"/>
    </row>
    <row r="70" spans="1:16" ht="12.75" customHeight="1">
      <c r="A70" s="1"/>
      <c r="B70" s="1" t="s">
        <v>52</v>
      </c>
      <c r="C70" s="1"/>
      <c r="D70" s="2"/>
      <c r="E70" s="1"/>
      <c r="F70" s="139"/>
      <c r="G70" s="3"/>
      <c r="H70" s="1"/>
      <c r="I70" s="1"/>
      <c r="J70" s="2"/>
      <c r="K70" s="1"/>
      <c r="L70" s="1"/>
      <c r="M70" s="1"/>
      <c r="N70" s="1"/>
      <c r="O70" s="1"/>
      <c r="P70" s="1"/>
    </row>
    <row r="71" spans="1:16" ht="12.75" customHeight="1">
      <c r="A71" s="1"/>
      <c r="B71" s="1" t="s">
        <v>53</v>
      </c>
      <c r="C71" s="1"/>
      <c r="D71" s="2"/>
      <c r="E71" s="1"/>
      <c r="F71" s="139"/>
      <c r="G71" s="3"/>
      <c r="H71" s="1"/>
      <c r="I71" s="159"/>
      <c r="J71" s="2"/>
      <c r="K71" s="1"/>
      <c r="L71" s="1"/>
      <c r="M71" s="1"/>
      <c r="N71" s="1"/>
      <c r="O71" s="1"/>
      <c r="P71" s="1"/>
    </row>
    <row r="72" spans="1:16" ht="12.75" customHeight="1">
      <c r="A72" s="1"/>
      <c r="B72" s="1" t="s">
        <v>55</v>
      </c>
      <c r="C72" s="1"/>
      <c r="D72" s="2"/>
      <c r="E72" s="1"/>
      <c r="F72" s="139"/>
      <c r="G72" s="3"/>
      <c r="H72" s="1"/>
      <c r="I72" s="1"/>
      <c r="J72" s="2"/>
      <c r="K72" s="1"/>
      <c r="M72" s="1"/>
      <c r="N72" s="1"/>
      <c r="O72" s="1"/>
      <c r="P72" s="1"/>
    </row>
  </sheetData>
  <mergeCells count="21">
    <mergeCell ref="B17:B62"/>
    <mergeCell ref="J17:J62"/>
    <mergeCell ref="H64:I64"/>
    <mergeCell ref="H65:I65"/>
    <mergeCell ref="H66:I66"/>
    <mergeCell ref="J14:J16"/>
    <mergeCell ref="K14:K16"/>
    <mergeCell ref="L14:L16"/>
    <mergeCell ref="M14:O14"/>
    <mergeCell ref="E15:G15"/>
    <mergeCell ref="M15:O15"/>
    <mergeCell ref="A1:D7"/>
    <mergeCell ref="E1:I7"/>
    <mergeCell ref="J1:M7"/>
    <mergeCell ref="N1:P7"/>
    <mergeCell ref="B13:O13"/>
    <mergeCell ref="B14:B16"/>
    <mergeCell ref="C14:C16"/>
    <mergeCell ref="D14:D16"/>
    <mergeCell ref="E14:G14"/>
    <mergeCell ref="H14:I14"/>
  </mergeCells>
  <pageMargins left="0.78740157480314954" right="0.78740157480314954" top="1.4082677165354331" bottom="1.4082677165354331" header="0.78740157480314954" footer="0.78740157480314954"/>
  <pageSetup paperSize="0" scale="60" fitToWidth="0" fitToHeight="0" pageOrder="overThenDown" orientation="portrait" horizontalDpi="0" verticalDpi="0" copies="0"/>
  <headerFooter alignWithMargins="0">
    <oddHeader>&amp;C&amp;12&amp;A</oddHeader>
    <oddFooter>&amp;C&amp;12Strona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8</vt:i4>
      </vt:variant>
    </vt:vector>
  </HeadingPairs>
  <TitlesOfParts>
    <vt:vector size="31" baseType="lpstr">
      <vt:lpstr>Pułtusk_Płocochowo_Pułtusk</vt:lpstr>
      <vt:lpstr>Pułtusk_Lipa_Chmielewo_Gnojno</vt:lpstr>
      <vt:lpstr>Pułtusk_Gromin_Moszyn</vt:lpstr>
      <vt:lpstr>boby</vt:lpstr>
      <vt:lpstr>boby_(2)</vt:lpstr>
      <vt:lpstr>PSP3_trzciniec</vt:lpstr>
      <vt:lpstr>PSP3_gromin</vt:lpstr>
      <vt:lpstr>Linia_46</vt:lpstr>
      <vt:lpstr>Linia_47</vt:lpstr>
      <vt:lpstr>Linia_49</vt:lpstr>
      <vt:lpstr>Linia_59</vt:lpstr>
      <vt:lpstr>1_do_PKP_(1)</vt:lpstr>
      <vt:lpstr>1_do_PKP_(2)</vt:lpstr>
      <vt:lpstr>1_do_Nsk_(1)</vt:lpstr>
      <vt:lpstr>1_do_Nsk_(2)</vt:lpstr>
      <vt:lpstr>2</vt:lpstr>
      <vt:lpstr>3</vt:lpstr>
      <vt:lpstr>4</vt:lpstr>
      <vt:lpstr>5</vt:lpstr>
      <vt:lpstr>6</vt:lpstr>
      <vt:lpstr>7</vt:lpstr>
      <vt:lpstr>8</vt:lpstr>
      <vt:lpstr>9</vt:lpstr>
      <vt:lpstr>'2'!Obszar_wydruku</vt:lpstr>
      <vt:lpstr>'4'!Obszar_wydruku</vt:lpstr>
      <vt:lpstr>boby!Obszar_wydruku</vt:lpstr>
      <vt:lpstr>PSP3_gromin!Obszar_wydruku</vt:lpstr>
      <vt:lpstr>PSP3_trzciniec!Obszar_wydruku</vt:lpstr>
      <vt:lpstr>Pułtusk_Gromin_Moszyn!Obszar_wydruku</vt:lpstr>
      <vt:lpstr>Pułtusk_Lipa_Chmielewo_Gnojno!Obszar_wydruku</vt:lpstr>
      <vt:lpstr>Pułtusk_Płocochowo_Pułtusk!Obszar_wydruku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Sotowicz</dc:creator>
  <cp:lastModifiedBy>Anna Sternik</cp:lastModifiedBy>
  <cp:revision>101</cp:revision>
  <cp:lastPrinted>2025-08-27T08:14:44Z</cp:lastPrinted>
  <dcterms:created xsi:type="dcterms:W3CDTF">2024-01-26T07:17:26Z</dcterms:created>
  <dcterms:modified xsi:type="dcterms:W3CDTF">2025-08-27T09:28:04Z</dcterms:modified>
</cp:coreProperties>
</file>